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Base analise economica" sheetId="1" r:id="rId1"/>
  </sheets>
  <definedNames>
    <definedName name="_xlnm.Print_Area" localSheetId="0">'Base analise economica'!$B$9:$P$67</definedName>
  </definedNames>
  <calcPr calcId="145621"/>
</workbook>
</file>

<file path=xl/calcChain.xml><?xml version="1.0" encoding="utf-8"?>
<calcChain xmlns="http://schemas.openxmlformats.org/spreadsheetml/2006/main">
  <c r="AN66" i="1" l="1"/>
  <c r="AN65" i="1"/>
  <c r="AM64" i="1"/>
  <c r="AM63" i="1"/>
  <c r="AQ60" i="1"/>
  <c r="AP59" i="1"/>
  <c r="AO59" i="1"/>
  <c r="AM59" i="1"/>
  <c r="AQ59" i="1" s="1"/>
  <c r="AQ58" i="1"/>
  <c r="AQ56" i="1"/>
  <c r="AP55" i="1"/>
  <c r="AO55" i="1"/>
  <c r="AM55" i="1"/>
  <c r="AQ55" i="1" s="1"/>
  <c r="AQ54" i="1"/>
  <c r="AQ52" i="1"/>
  <c r="AP51" i="1"/>
  <c r="AO51" i="1"/>
  <c r="AM51" i="1"/>
  <c r="BA24" i="1" s="1"/>
  <c r="BB24" i="1" s="1"/>
  <c r="AQ50" i="1"/>
  <c r="AP49" i="1"/>
  <c r="AO49" i="1"/>
  <c r="AM49" i="1"/>
  <c r="AQ49" i="1" s="1"/>
  <c r="AQ48" i="1"/>
  <c r="AQ46" i="1"/>
  <c r="AO46" i="1"/>
  <c r="AP46" i="1" s="1"/>
  <c r="AO45" i="1"/>
  <c r="AO47" i="1" s="1"/>
  <c r="AP47" i="1" s="1"/>
  <c r="AQ43" i="1"/>
  <c r="AQ42" i="1"/>
  <c r="AI42" i="1"/>
  <c r="AI43" i="1" s="1"/>
  <c r="AM41" i="1"/>
  <c r="AQ41" i="1" s="1"/>
  <c r="AQ40" i="1"/>
  <c r="AO40" i="1"/>
  <c r="AP40" i="1" s="1"/>
  <c r="AQ39" i="1"/>
  <c r="AO39" i="1"/>
  <c r="AO41" i="1" s="1"/>
  <c r="AP41" i="1" s="1"/>
  <c r="AQ38" i="1"/>
  <c r="AQ37" i="1"/>
  <c r="M37" i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AM36" i="1"/>
  <c r="AQ36" i="1" s="1"/>
  <c r="M36" i="1"/>
  <c r="AQ35" i="1"/>
  <c r="AO35" i="1"/>
  <c r="AP35" i="1" s="1"/>
  <c r="AM35" i="1"/>
  <c r="AQ34" i="1"/>
  <c r="AO34" i="1"/>
  <c r="AO36" i="1" s="1"/>
  <c r="AP36" i="1" s="1"/>
  <c r="AQ33" i="1"/>
  <c r="AQ32" i="1"/>
  <c r="AO30" i="1"/>
  <c r="AP30" i="1" s="1"/>
  <c r="AM30" i="1" s="1"/>
  <c r="AQ29" i="1"/>
  <c r="AO29" i="1"/>
  <c r="AP29" i="1" s="1"/>
  <c r="AQ28" i="1"/>
  <c r="AP28" i="1"/>
  <c r="AO28" i="1"/>
  <c r="AQ27" i="1"/>
  <c r="AO27" i="1"/>
  <c r="AP27" i="1" s="1"/>
  <c r="AM27" i="1"/>
  <c r="AM31" i="1" s="1"/>
  <c r="AQ31" i="1" s="1"/>
  <c r="BB26" i="1"/>
  <c r="AQ26" i="1"/>
  <c r="AQ25" i="1"/>
  <c r="AQ24" i="1"/>
  <c r="AO24" i="1"/>
  <c r="AP24" i="1" s="1"/>
  <c r="AM24" i="1"/>
  <c r="AQ23" i="1"/>
  <c r="AO23" i="1"/>
  <c r="AP23" i="1" s="1"/>
  <c r="AM23" i="1"/>
  <c r="BA22" i="1"/>
  <c r="AQ22" i="1"/>
  <c r="AP22" i="1"/>
  <c r="AO22" i="1"/>
  <c r="BA21" i="1"/>
  <c r="AZ21" i="1"/>
  <c r="BB21" i="1" s="1"/>
  <c r="AQ21" i="1"/>
  <c r="BA20" i="1"/>
  <c r="AZ20" i="1"/>
  <c r="BB20" i="1" s="1"/>
  <c r="AQ20" i="1"/>
  <c r="AZ19" i="1"/>
  <c r="AO19" i="1"/>
  <c r="BA18" i="1"/>
  <c r="AZ18" i="1"/>
  <c r="BB18" i="1" s="1"/>
  <c r="AP18" i="1"/>
  <c r="AO18" i="1"/>
  <c r="AM18" i="1"/>
  <c r="AM66" i="1" s="1"/>
  <c r="AZ17" i="1"/>
  <c r="AQ17" i="1"/>
  <c r="AO17" i="1"/>
  <c r="AP17" i="1" s="1"/>
  <c r="AS16" i="1"/>
  <c r="AS25" i="1" s="1"/>
  <c r="AS26" i="1" s="1"/>
  <c r="AS27" i="1" s="1"/>
  <c r="AS28" i="1" s="1"/>
  <c r="AS29" i="1" s="1"/>
  <c r="AD16" i="1"/>
  <c r="AD20" i="1" s="1"/>
  <c r="AD25" i="1" s="1"/>
  <c r="AD32" i="1" s="1"/>
  <c r="AD37" i="1" s="1"/>
  <c r="AD42" i="1" s="1"/>
  <c r="AD48" i="1" s="1"/>
  <c r="AD50" i="1" s="1"/>
  <c r="AD52" i="1" s="1"/>
  <c r="AD54" i="1" s="1"/>
  <c r="AD56" i="1" s="1"/>
  <c r="AD58" i="1" s="1"/>
  <c r="AD60" i="1" s="1"/>
  <c r="AO14" i="1"/>
  <c r="AM14" i="1"/>
  <c r="BB14" i="1" s="1"/>
  <c r="AO12" i="1"/>
  <c r="AM12" i="1"/>
  <c r="BB12" i="1" s="1"/>
  <c r="BA19" i="1" l="1"/>
  <c r="BB19" i="1" s="1"/>
  <c r="AQ30" i="1"/>
  <c r="AO31" i="1"/>
  <c r="AP31" i="1" s="1"/>
  <c r="AP19" i="1"/>
  <c r="AZ23" i="1"/>
  <c r="BB23" i="1" s="1"/>
  <c r="BB28" i="1"/>
  <c r="AP39" i="1"/>
  <c r="AQ51" i="1"/>
  <c r="BA17" i="1"/>
  <c r="BB17" i="1" s="1"/>
  <c r="AQ18" i="1"/>
  <c r="AM19" i="1"/>
  <c r="AP34" i="1"/>
  <c r="AP45" i="1"/>
  <c r="AM45" i="1" s="1"/>
  <c r="AQ45" i="1" l="1"/>
  <c r="AM47" i="1"/>
  <c r="AQ47" i="1" s="1"/>
  <c r="AZ22" i="1"/>
  <c r="BB22" i="1" s="1"/>
  <c r="BB27" i="1"/>
  <c r="BB29" i="1" s="1"/>
  <c r="AM65" i="1"/>
  <c r="AM53" i="1"/>
  <c r="AQ19" i="1"/>
  <c r="AO53" i="1"/>
  <c r="AM57" i="1" l="1"/>
  <c r="AQ53" i="1"/>
  <c r="AP53" i="1"/>
  <c r="AO57" i="1"/>
  <c r="AO61" i="1" l="1"/>
  <c r="AP61" i="1" s="1"/>
  <c r="AP57" i="1"/>
  <c r="AM61" i="1"/>
  <c r="AQ57" i="1"/>
  <c r="AO63" i="1" l="1"/>
  <c r="AQ61" i="1"/>
</calcChain>
</file>

<file path=xl/sharedStrings.xml><?xml version="1.0" encoding="utf-8"?>
<sst xmlns="http://schemas.openxmlformats.org/spreadsheetml/2006/main" count="238" uniqueCount="109">
  <si>
    <t>NATUREZA DOS TRABALHOS</t>
  </si>
  <si>
    <t xml:space="preserve">Anos </t>
  </si>
  <si>
    <t>DADOS GERAIS</t>
  </si>
  <si>
    <t>NATUREZA DO TRABALHO</t>
  </si>
  <si>
    <t>QUANTIDADES E UNIDADES</t>
  </si>
  <si>
    <t>PREÇO</t>
  </si>
  <si>
    <t>PREÇO GLOBAL</t>
  </si>
  <si>
    <t xml:space="preserve"> ANO -2</t>
  </si>
  <si>
    <t xml:space="preserve"> ANO -1</t>
  </si>
  <si>
    <t>ANO 1</t>
  </si>
  <si>
    <t>…</t>
  </si>
  <si>
    <t xml:space="preserve"> ANO 19</t>
  </si>
  <si>
    <t xml:space="preserve"> ANO 24</t>
  </si>
  <si>
    <t xml:space="preserve"> ANO 35</t>
  </si>
  <si>
    <t>Unitário</t>
  </si>
  <si>
    <t>Global</t>
  </si>
  <si>
    <t>Construção civil</t>
  </si>
  <si>
    <t>Equipamento</t>
  </si>
  <si>
    <t>Total</t>
  </si>
  <si>
    <t>CUSTOS DE INVESTIMENTO (€)</t>
  </si>
  <si>
    <t>Período análise (anos)</t>
  </si>
  <si>
    <t>ESTUDOS E PROJECTOS</t>
  </si>
  <si>
    <t>Valor do kWh (€/kWh)</t>
  </si>
  <si>
    <r>
      <t xml:space="preserve">1 - ESTUDOS E PROJECTOS </t>
    </r>
    <r>
      <rPr>
        <b/>
        <sz val="10"/>
        <color rgb="FFFF0000"/>
        <rFont val="Arial"/>
        <family val="2"/>
      </rPr>
      <t>(4.0% de 3+4+5)</t>
    </r>
  </si>
  <si>
    <t>(2/3)</t>
  </si>
  <si>
    <t>(1/3)</t>
  </si>
  <si>
    <t>--</t>
  </si>
  <si>
    <t>Potência instalada (MW)</t>
  </si>
  <si>
    <t>FISCALIZAÇÃO E ASSISTÊNCIA TÉCNICA</t>
  </si>
  <si>
    <r>
      <t>Caudal máximo turbinável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</si>
  <si>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 xml:space="preserve">2 - FISCALIZAÇÃO E ASSISTÊNCIA TÉCNICA </t>
    </r>
    <r>
      <rPr>
        <b/>
        <sz val="10"/>
        <color rgb="FFFF0000"/>
        <rFont val="Arial"/>
        <family val="2"/>
      </rPr>
      <t>(3.5% de 3+4+5)</t>
    </r>
  </si>
  <si>
    <t>(1/5)</t>
  </si>
  <si>
    <t>(4/5)</t>
  </si>
  <si>
    <t>Queda bruta (m)</t>
  </si>
  <si>
    <t xml:space="preserve">AÇUDE E TOMADA DE ÁGUA </t>
  </si>
  <si>
    <t>OBRAS DE CONSTRUÇÃO CIVIL E EQUIPAMENTOS</t>
  </si>
  <si>
    <t>Energia anual média (GWh)</t>
  </si>
  <si>
    <t>Açude e tomada de água</t>
  </si>
  <si>
    <t xml:space="preserve">3 - CONSTRUÇÃO CIVIL </t>
  </si>
  <si>
    <t>Desgravador</t>
  </si>
  <si>
    <t xml:space="preserve">   3.1 - Açude e obras conexas</t>
  </si>
  <si>
    <t>ANÁLISE ECONÓMICA</t>
  </si>
  <si>
    <t>Sub-total</t>
  </si>
  <si>
    <t>Canal de derivação</t>
  </si>
  <si>
    <r>
      <t xml:space="preserve">   3.2 - Canal </t>
    </r>
    <r>
      <rPr>
        <b/>
        <sz val="10"/>
        <color rgb="FFFF0000"/>
        <rFont val="Arial"/>
        <family val="2"/>
      </rPr>
      <t>(l=**** m, cu=*** €/m)</t>
    </r>
  </si>
  <si>
    <t>Câmara de carga</t>
  </si>
  <si>
    <r>
      <t xml:space="preserve">   3.3 - Câmara de carga</t>
    </r>
    <r>
      <rPr>
        <b/>
        <sz val="10"/>
        <color rgb="FFFF0000"/>
        <rFont val="Arial"/>
        <family val="2"/>
      </rPr>
      <t xml:space="preserve"> (equivalente a 150 m de canal)</t>
    </r>
  </si>
  <si>
    <t>DESGRAVADOR</t>
  </si>
  <si>
    <t>Conduta forçada</t>
  </si>
  <si>
    <r>
      <t xml:space="preserve">   3.4 - Conduta forçada </t>
    </r>
    <r>
      <rPr>
        <b/>
        <sz val="10"/>
        <color rgb="FFFF0000"/>
        <rFont val="Arial"/>
        <family val="2"/>
      </rPr>
      <t xml:space="preserve">(l=*** m, </t>
    </r>
    <r>
      <rPr>
        <b/>
        <sz val="10"/>
        <color rgb="FFFF0000"/>
        <rFont val="Symbol"/>
        <family val="1"/>
        <charset val="2"/>
      </rPr>
      <t>f</t>
    </r>
    <r>
      <rPr>
        <b/>
        <sz val="10"/>
        <color rgb="FFFF0000"/>
        <rFont val="Arial"/>
        <family val="2"/>
      </rPr>
      <t>=*** mm, cu=*** €/m)</t>
    </r>
  </si>
  <si>
    <t>TIR (%)</t>
  </si>
  <si>
    <t>Central hidroeléctrica</t>
  </si>
  <si>
    <r>
      <t xml:space="preserve">   3.5 - Central hidroeléctrica</t>
    </r>
    <r>
      <rPr>
        <b/>
        <sz val="10"/>
        <color rgb="FFFF0000"/>
        <rFont val="Arial"/>
        <family val="2"/>
      </rPr>
      <t xml:space="preserve"> (K</t>
    </r>
    <r>
      <rPr>
        <b/>
        <vertAlign val="subscript"/>
        <sz val="10"/>
        <color rgb="FFFF0000"/>
        <rFont val="Arial"/>
        <family val="2"/>
      </rPr>
      <t>P</t>
    </r>
    <r>
      <rPr>
        <b/>
        <sz val="10"/>
        <color rgb="FFFF0000"/>
        <rFont val="Arial"/>
        <family val="2"/>
      </rPr>
      <t>=***)</t>
    </r>
  </si>
  <si>
    <t>Acessos</t>
  </si>
  <si>
    <t>Taxa de actualização (%)</t>
  </si>
  <si>
    <t>Ligação à rede eléctrica nacional</t>
  </si>
  <si>
    <t xml:space="preserve">4 - EQUIPAMENTO </t>
  </si>
  <si>
    <t>Reposição de 50% do equipamento</t>
  </si>
  <si>
    <t>TOTAL DAS OBRAS DE CONSTRUÇÃO CIVIL E EQUIPAMENTOS</t>
  </si>
  <si>
    <r>
      <t xml:space="preserve">   4.1 - Açude e obras conexas </t>
    </r>
    <r>
      <rPr>
        <b/>
        <sz val="10"/>
        <color rgb="FFFF0000"/>
        <rFont val="Arial"/>
        <family val="2"/>
      </rPr>
      <t>(15% de 3.1)</t>
    </r>
  </si>
  <si>
    <t xml:space="preserve"> VAL (€)</t>
  </si>
  <si>
    <t>CANAL DE DERIVAÇÃO</t>
  </si>
  <si>
    <t>IMPREVISTOS E ESTALEIROS</t>
  </si>
  <si>
    <r>
      <t xml:space="preserve">   4.2 - Canal </t>
    </r>
    <r>
      <rPr>
        <b/>
        <sz val="10"/>
        <color rgb="FFFF0000"/>
        <rFont val="Arial"/>
        <family val="2"/>
      </rPr>
      <t>(5% de 3.2)</t>
    </r>
  </si>
  <si>
    <t xml:space="preserve"> B/C  (-)</t>
  </si>
  <si>
    <t>2805.5 m</t>
  </si>
  <si>
    <t>CUSTO TOTAL DIRECTO</t>
  </si>
  <si>
    <r>
      <t xml:space="preserve">   4.3 - Câmara de carga </t>
    </r>
    <r>
      <rPr>
        <b/>
        <sz val="10"/>
        <color rgb="FFFF0000"/>
        <rFont val="Arial"/>
        <family val="2"/>
      </rPr>
      <t xml:space="preserve"> (25% de 3.3)</t>
    </r>
  </si>
  <si>
    <t xml:space="preserve"> Período recuperação (anos)</t>
  </si>
  <si>
    <t>Descarregador lateral</t>
  </si>
  <si>
    <t>AQUISIÇÃO DE TERRENOS</t>
  </si>
  <si>
    <r>
      <t xml:space="preserve">   4.4 - Conduta forçada </t>
    </r>
    <r>
      <rPr>
        <b/>
        <sz val="10"/>
        <color rgb="FFFF0000"/>
        <rFont val="Arial"/>
        <family val="2"/>
      </rPr>
      <t xml:space="preserve">(l=*** m, </t>
    </r>
    <r>
      <rPr>
        <b/>
        <sz val="10"/>
        <color rgb="FFFF0000"/>
        <rFont val="Symbol"/>
        <family val="1"/>
        <charset val="2"/>
      </rPr>
      <t>f</t>
    </r>
    <r>
      <rPr>
        <b/>
        <sz val="10"/>
        <color rgb="FFFF0000"/>
        <rFont val="Arial"/>
        <family val="2"/>
      </rPr>
      <t>=*** mm, cu=*** €/m)</t>
    </r>
  </si>
  <si>
    <t>Drenagens</t>
  </si>
  <si>
    <t>TOTAL GERAL</t>
  </si>
  <si>
    <r>
      <t xml:space="preserve">   4.5 - Central hidroeléctrica</t>
    </r>
    <r>
      <rPr>
        <b/>
        <sz val="10"/>
        <color rgb="FFFF0000"/>
        <rFont val="Arial"/>
        <family val="2"/>
      </rPr>
      <t xml:space="preserve"> (K</t>
    </r>
    <r>
      <rPr>
        <b/>
        <vertAlign val="subscript"/>
        <sz val="10"/>
        <color rgb="FFFF0000"/>
        <rFont val="Arial"/>
        <family val="2"/>
      </rPr>
      <t>P</t>
    </r>
    <r>
      <rPr>
        <b/>
        <sz val="10"/>
        <color rgb="FFFF0000"/>
        <rFont val="Arial"/>
        <family val="2"/>
      </rPr>
      <t>=***)</t>
    </r>
  </si>
  <si>
    <t>Índice do ano</t>
  </si>
  <si>
    <t>CASH-FLOW ACUMULADO DESCONTADO</t>
  </si>
  <si>
    <r>
      <t xml:space="preserve">5 - LIGAÇÃO À REDE ELÉCTRICA NACIONAL </t>
    </r>
    <r>
      <rPr>
        <b/>
        <sz val="10"/>
        <color rgb="FFFF0000"/>
        <rFont val="Arial"/>
        <family val="2"/>
      </rPr>
      <t xml:space="preserve">(l=*** m, </t>
    </r>
  </si>
  <si>
    <t>(1/1)</t>
  </si>
  <si>
    <r>
      <t xml:space="preserve">     </t>
    </r>
    <r>
      <rPr>
        <b/>
        <sz val="10"/>
        <color rgb="FFFF0000"/>
        <rFont val="Arial"/>
        <family val="2"/>
      </rPr>
      <t>cu=70 €/m, 40000€ subestação)</t>
    </r>
  </si>
  <si>
    <t>CÂMARA DE CARGA</t>
  </si>
  <si>
    <r>
      <t xml:space="preserve">6 - ACESSOS </t>
    </r>
    <r>
      <rPr>
        <b/>
        <sz val="10"/>
        <color rgb="FFFF0000"/>
        <rFont val="Arial"/>
        <family val="2"/>
      </rPr>
      <t>(l=*** m, cu=15000 €/km)</t>
    </r>
  </si>
  <si>
    <t>7 - ESTALEIRO, ENSECADEIRAS E IMPREVISTOS</t>
  </si>
  <si>
    <r>
      <t xml:space="preserve">   </t>
    </r>
    <r>
      <rPr>
        <b/>
        <sz val="10"/>
        <color rgb="FFFF0000"/>
        <rFont val="Arial"/>
        <family val="2"/>
      </rPr>
      <t xml:space="preserve">  ( 12.5% de 3)</t>
    </r>
  </si>
  <si>
    <t>CONDUTA FORÇADA</t>
  </si>
  <si>
    <r>
      <t xml:space="preserve">7 - AQUISIÇÃO DE TERRENOS </t>
    </r>
    <r>
      <rPr>
        <b/>
        <sz val="10"/>
        <color rgb="FFFF0000"/>
        <rFont val="Arial"/>
        <family val="2"/>
      </rPr>
      <t>( 3.0 % de 3 + 4 + 5)</t>
    </r>
  </si>
  <si>
    <t>TOTAL DOS CUSTOS DE INVESTIMENTO</t>
  </si>
  <si>
    <t>CENTRAL HIDROELÉCTRICA</t>
  </si>
  <si>
    <t>CUSTOS DE EXPLORAÇÃO (€)</t>
  </si>
  <si>
    <t>ACESSOS</t>
  </si>
  <si>
    <t>1 - OPERAÇÃO, CONSERVAÇÃO E MANUTENÇÃO</t>
  </si>
  <si>
    <r>
      <t xml:space="preserve">  1.1 - Custos de operação</t>
    </r>
    <r>
      <rPr>
        <b/>
        <sz val="10"/>
        <color rgb="FFFF0000"/>
        <rFont val="Arial"/>
        <family val="2"/>
      </rPr>
      <t xml:space="preserve"> (1.5% salário mínimo)</t>
    </r>
  </si>
  <si>
    <t>LIGAÇÃO À REDE ELÉCTRICA NACIONAL</t>
  </si>
  <si>
    <t>10 000m a 30kV</t>
  </si>
  <si>
    <t>52,7 €/m</t>
  </si>
  <si>
    <r>
      <t xml:space="preserve">  1.2 - Conservação/manutenção construção civil  </t>
    </r>
    <r>
      <rPr>
        <b/>
        <sz val="10"/>
        <color rgb="FFFF0000"/>
        <rFont val="Arial"/>
        <family val="2"/>
      </rPr>
      <t xml:space="preserve"> (0.5% de 3.)</t>
    </r>
  </si>
  <si>
    <r>
      <t xml:space="preserve">  1.3 - Conservação/manutenção equipamento </t>
    </r>
    <r>
      <rPr>
        <b/>
        <sz val="10"/>
        <color rgb="FFFF0000"/>
        <rFont val="Arial"/>
        <family val="2"/>
      </rPr>
      <t>(1.5% de 4.)</t>
    </r>
  </si>
  <si>
    <t>CUSTO DE INVESTIMENTO EM OBRAS E EQUIPAMENTOS</t>
  </si>
  <si>
    <r>
      <t xml:space="preserve">2 - CUSTOS ADMINISTRATIVOS </t>
    </r>
    <r>
      <rPr>
        <b/>
        <sz val="10"/>
        <color rgb="FFFF0000"/>
        <rFont val="Arial"/>
        <family val="2"/>
      </rPr>
      <t>(3500 €/MW)</t>
    </r>
  </si>
  <si>
    <t>3 - ENCARGOS DE UTILIZAÇÃO E LICENCIAMENTO</t>
  </si>
  <si>
    <r>
      <t xml:space="preserve">  </t>
    </r>
    <r>
      <rPr>
        <b/>
        <sz val="10"/>
        <color rgb="FFFF0000"/>
        <rFont val="Arial"/>
        <family val="2"/>
      </rPr>
      <t xml:space="preserve">  (1.0% da receita anual média)</t>
    </r>
  </si>
  <si>
    <t>TOTAL DOS CUSTOS DE EXPLORAÇÃO</t>
  </si>
  <si>
    <t>RECEITAS (€)</t>
  </si>
  <si>
    <t>1 - PRODUÇÃO DE ENERGIA</t>
  </si>
  <si>
    <t>Const. Civil</t>
  </si>
  <si>
    <t xml:space="preserve">   1.1 - Produção anual média (GWh)</t>
  </si>
  <si>
    <t>Equipamentos</t>
  </si>
  <si>
    <t xml:space="preserve">   1.2 - Valor de kWh (€/kWh) </t>
  </si>
  <si>
    <t xml:space="preserve">   1.3 - Valor produção anual média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</si>
</sst>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Symbol"/>
      <family val="1"/>
      <charset val="2"/>
    </font>
    <font>
      <b/>
      <vertAlign val="subscript"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</cellStyleXfs>
  <cellXfs count="147">
    <xf numFmtId="0" fontId="0" fillId="0" borderId="0" xfId="0"/>
    <xf numFmtId="2" fontId="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/>
    </xf>
    <xf numFmtId="2" fontId="6" fillId="2" borderId="9" xfId="0" applyNumberFormat="1" applyFont="1" applyFill="1" applyBorder="1" applyAlignment="1" applyProtection="1">
      <alignment vertical="center"/>
    </xf>
    <xf numFmtId="2" fontId="6" fillId="2" borderId="10" xfId="0" applyNumberFormat="1" applyFont="1" applyFill="1" applyBorder="1" applyAlignment="1" applyProtection="1">
      <alignment vertical="center"/>
    </xf>
    <xf numFmtId="2" fontId="6" fillId="2" borderId="10" xfId="0" applyNumberFormat="1" applyFont="1" applyFill="1" applyBorder="1" applyAlignment="1" applyProtection="1">
      <alignment horizontal="center" vertical="center"/>
    </xf>
    <xf numFmtId="2" fontId="6" fillId="2" borderId="11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left" vertical="center"/>
    </xf>
    <xf numFmtId="2" fontId="4" fillId="2" borderId="20" xfId="0" applyNumberFormat="1" applyFont="1" applyFill="1" applyBorder="1" applyAlignment="1" applyProtection="1">
      <alignment horizontal="left" vertical="center"/>
    </xf>
    <xf numFmtId="1" fontId="8" fillId="2" borderId="0" xfId="0" applyNumberFormat="1" applyFont="1" applyFill="1" applyBorder="1" applyAlignment="1" applyProtection="1">
      <alignment horizontal="center" vertical="center"/>
    </xf>
    <xf numFmtId="2" fontId="4" fillId="2" borderId="21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center" vertical="center"/>
    </xf>
    <xf numFmtId="1" fontId="1" fillId="2" borderId="17" xfId="0" quotePrefix="1" applyNumberFormat="1" applyFont="1" applyFill="1" applyBorder="1" applyAlignment="1" applyProtection="1">
      <alignment horizontal="center" vertical="center"/>
    </xf>
    <xf numFmtId="1" fontId="1" fillId="2" borderId="18" xfId="0" quotePrefix="1" applyNumberFormat="1" applyFont="1" applyFill="1" applyBorder="1" applyAlignment="1" applyProtection="1">
      <alignment horizontal="center" vertical="center"/>
    </xf>
    <xf numFmtId="1" fontId="4" fillId="2" borderId="18" xfId="1" quotePrefix="1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18" xfId="0" quotePrefix="1" applyNumberFormat="1" applyFont="1" applyFill="1" applyBorder="1" applyAlignment="1">
      <alignment horizontal="center" vertical="center"/>
    </xf>
    <xf numFmtId="1" fontId="4" fillId="2" borderId="19" xfId="0" quotePrefix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2" fontId="4" fillId="2" borderId="0" xfId="0" quotePrefix="1" applyNumberFormat="1" applyFont="1" applyFill="1" applyBorder="1" applyAlignment="1" applyProtection="1">
      <alignment horizontal="center" vertical="center"/>
    </xf>
    <xf numFmtId="2" fontId="4" fillId="2" borderId="21" xfId="0" quotePrefix="1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left" vertical="center" wrapText="1"/>
    </xf>
    <xf numFmtId="1" fontId="4" fillId="2" borderId="19" xfId="1" quotePrefix="1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 applyProtection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1" fillId="2" borderId="2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65" fontId="1" fillId="2" borderId="21" xfId="0" applyNumberFormat="1" applyFont="1" applyFill="1" applyBorder="1" applyAlignment="1" applyProtection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</xf>
    <xf numFmtId="1" fontId="4" fillId="2" borderId="18" xfId="0" applyNumberFormat="1" applyFont="1" applyFill="1" applyBorder="1" applyAlignment="1">
      <alignment horizontal="center" vertical="center" textRotation="90" wrapText="1"/>
    </xf>
    <xf numFmtId="2" fontId="13" fillId="2" borderId="0" xfId="0" applyNumberFormat="1" applyFont="1" applyFill="1" applyBorder="1" applyAlignment="1" applyProtection="1">
      <alignment vertical="center"/>
    </xf>
    <xf numFmtId="2" fontId="4" fillId="2" borderId="18" xfId="0" applyNumberFormat="1" applyFont="1" applyFill="1" applyBorder="1" applyAlignment="1" applyProtection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vertical="center"/>
    </xf>
    <xf numFmtId="2" fontId="1" fillId="2" borderId="22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left" vertical="center"/>
    </xf>
    <xf numFmtId="2" fontId="1" fillId="2" borderId="23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1" fontId="1" fillId="2" borderId="17" xfId="1" quotePrefix="1" applyNumberFormat="1" applyFont="1" applyFill="1" applyBorder="1" applyAlignment="1">
      <alignment horizontal="center" vertical="center" wrapText="1"/>
    </xf>
    <xf numFmtId="1" fontId="1" fillId="2" borderId="18" xfId="1" quotePrefix="1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1" fontId="1" fillId="2" borderId="18" xfId="1" applyNumberFormat="1" applyFont="1" applyFill="1" applyBorder="1" applyAlignment="1">
      <alignment horizontal="center" vertical="center" wrapText="1"/>
    </xf>
    <xf numFmtId="1" fontId="4" fillId="2" borderId="17" xfId="0" quotePrefix="1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1" fontId="4" fillId="2" borderId="18" xfId="1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 applyProtection="1">
      <alignment horizontal="left" vertical="center"/>
    </xf>
    <xf numFmtId="2" fontId="1" fillId="3" borderId="16" xfId="0" applyNumberFormat="1" applyFont="1" applyFill="1" applyBorder="1" applyAlignment="1" applyProtection="1">
      <alignment horizontal="left" vertical="center"/>
    </xf>
    <xf numFmtId="1" fontId="4" fillId="3" borderId="17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18" xfId="0" quotePrefix="1" applyNumberFormat="1" applyFont="1" applyFill="1" applyBorder="1" applyAlignment="1">
      <alignment horizontal="center" vertical="center"/>
    </xf>
    <xf numFmtId="1" fontId="4" fillId="3" borderId="19" xfId="0" quotePrefix="1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 applyProtection="1">
      <alignment horizontal="left" vertical="center"/>
    </xf>
    <xf numFmtId="1" fontId="4" fillId="2" borderId="23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 applyProtection="1">
      <alignment horizontal="center" vertical="center"/>
    </xf>
    <xf numFmtId="2" fontId="4" fillId="2" borderId="6" xfId="0" applyNumberFormat="1" applyFont="1" applyFill="1" applyBorder="1" applyAlignment="1" applyProtection="1">
      <alignment horizontal="left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vertical="center"/>
    </xf>
    <xf numFmtId="1" fontId="4" fillId="2" borderId="18" xfId="0" quotePrefix="1" applyNumberFormat="1" applyFont="1" applyFill="1" applyBorder="1" applyAlignment="1" applyProtection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 applyProtection="1">
      <alignment horizontal="center" vertical="center"/>
    </xf>
    <xf numFmtId="1" fontId="4" fillId="2" borderId="17" xfId="0" applyNumberFormat="1" applyFont="1" applyFill="1" applyBorder="1" applyAlignment="1" applyProtection="1">
      <alignment horizontal="center" vertical="center"/>
    </xf>
    <xf numFmtId="1" fontId="4" fillId="3" borderId="17" xfId="0" quotePrefix="1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 applyProtection="1">
      <alignment horizontal="center" vertical="center"/>
    </xf>
    <xf numFmtId="1" fontId="16" fillId="2" borderId="18" xfId="0" applyNumberFormat="1" applyFont="1" applyFill="1" applyBorder="1" applyAlignment="1" applyProtection="1">
      <alignment horizontal="center" vertical="center"/>
    </xf>
    <xf numFmtId="1" fontId="16" fillId="2" borderId="19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vertical="center"/>
    </xf>
    <xf numFmtId="2" fontId="4" fillId="2" borderId="17" xfId="0" applyNumberFormat="1" applyFont="1" applyFill="1" applyBorder="1" applyAlignment="1" applyProtection="1">
      <alignment horizontal="center" vertical="center"/>
    </xf>
    <xf numFmtId="2" fontId="4" fillId="2" borderId="19" xfId="0" applyNumberFormat="1" applyFont="1" applyFill="1" applyBorder="1" applyAlignment="1" applyProtection="1">
      <alignment horizontal="center" vertical="center"/>
    </xf>
    <xf numFmtId="1" fontId="4" fillId="2" borderId="17" xfId="1" quotePrefix="1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 applyProtection="1">
      <alignment horizontal="center" vertical="center"/>
    </xf>
    <xf numFmtId="166" fontId="4" fillId="2" borderId="19" xfId="0" applyNumberFormat="1" applyFont="1" applyFill="1" applyBorder="1" applyAlignment="1" applyProtection="1">
      <alignment horizontal="center" vertical="center"/>
    </xf>
    <xf numFmtId="165" fontId="4" fillId="2" borderId="18" xfId="0" applyNumberFormat="1" applyFont="1" applyFill="1" applyBorder="1" applyAlignment="1" applyProtection="1">
      <alignment horizontal="center" vertical="center"/>
    </xf>
    <xf numFmtId="165" fontId="4" fillId="2" borderId="19" xfId="0" applyNumberFormat="1" applyFont="1" applyFill="1" applyBorder="1" applyAlignment="1" applyProtection="1">
      <alignment horizontal="center"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1" fontId="4" fillId="2" borderId="23" xfId="0" quotePrefix="1" applyNumberFormat="1" applyFont="1" applyFill="1" applyBorder="1" applyAlignment="1" applyProtection="1">
      <alignment horizontal="center" vertical="center"/>
    </xf>
    <xf numFmtId="1" fontId="4" fillId="2" borderId="2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horizontal="justify" vertical="center"/>
    </xf>
  </cellXfs>
  <cellStyles count="6">
    <cellStyle name="Euro" xfId="1"/>
    <cellStyle name="Euro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B80"/>
  <sheetViews>
    <sheetView tabSelected="1" topLeftCell="A61" zoomScaleNormal="100" workbookViewId="0">
      <selection activeCell="N14" sqref="N14:O14"/>
    </sheetView>
  </sheetViews>
  <sheetFormatPr defaultColWidth="12.5703125" defaultRowHeight="15" customHeight="1" x14ac:dyDescent="0.25"/>
  <cols>
    <col min="1" max="1" width="2" style="3" customWidth="1"/>
    <col min="2" max="2" width="54.42578125" style="11" customWidth="1"/>
    <col min="3" max="5" width="8.85546875" style="11" customWidth="1"/>
    <col min="6" max="6" width="2" style="11" customWidth="1"/>
    <col min="7" max="7" width="8.85546875" style="11" customWidth="1"/>
    <col min="8" max="8" width="2" style="11" customWidth="1"/>
    <col min="9" max="9" width="8.85546875" style="11" customWidth="1"/>
    <col min="10" max="10" width="2" style="11" customWidth="1"/>
    <col min="11" max="11" width="8.85546875" style="11" customWidth="1"/>
    <col min="12" max="12" width="1.140625" style="11" customWidth="1"/>
    <col min="13" max="13" width="26.140625" style="11" customWidth="1"/>
    <col min="14" max="15" width="11.5703125" style="4" bestFit="1" customWidth="1"/>
    <col min="16" max="16" width="10.5703125" style="4" bestFit="1" customWidth="1"/>
    <col min="17" max="17" width="1.42578125" style="3" customWidth="1"/>
    <col min="18" max="18" width="12.5703125" style="3"/>
    <col min="19" max="19" width="9.5703125" style="3" bestFit="1" customWidth="1"/>
    <col min="20" max="20" width="15" style="3" bestFit="1" customWidth="1"/>
    <col min="21" max="22" width="13.7109375" style="3" bestFit="1" customWidth="1"/>
    <col min="23" max="23" width="19.28515625" style="3" bestFit="1" customWidth="1"/>
    <col min="24" max="24" width="13.5703125" style="3" bestFit="1" customWidth="1"/>
    <col min="25" max="28" width="12.5703125" style="3"/>
    <col min="29" max="29" width="21" style="3" customWidth="1"/>
    <col min="30" max="30" width="7" style="3" bestFit="1" customWidth="1"/>
    <col min="31" max="31" width="67.28515625" style="3" bestFit="1" customWidth="1"/>
    <col min="32" max="32" width="23.42578125" style="3" bestFit="1" customWidth="1"/>
    <col min="33" max="34" width="12.5703125" style="3"/>
    <col min="35" max="35" width="9.5703125" style="3" bestFit="1" customWidth="1"/>
    <col min="36" max="36" width="12.5703125" style="3"/>
    <col min="37" max="37" width="34.28515625" style="3" bestFit="1" customWidth="1"/>
    <col min="38" max="38" width="15.85546875" style="3" bestFit="1" customWidth="1"/>
    <col min="39" max="43" width="13.5703125" style="3" bestFit="1" customWidth="1"/>
    <col min="44" max="44" width="12.5703125" style="3"/>
    <col min="45" max="45" width="6" style="3" bestFit="1" customWidth="1"/>
    <col min="46" max="46" width="72.42578125" style="3" bestFit="1" customWidth="1"/>
    <col min="47" max="51" width="12.5703125" style="3"/>
    <col min="52" max="52" width="15.42578125" style="3" bestFit="1" customWidth="1"/>
    <col min="53" max="53" width="12.5703125" style="3" bestFit="1" customWidth="1"/>
    <col min="54" max="54" width="10.7109375" style="3" bestFit="1" customWidth="1"/>
    <col min="55" max="251" width="12.5703125" style="3"/>
    <col min="252" max="252" width="2" style="3" customWidth="1"/>
    <col min="253" max="253" width="55.5703125" style="3" customWidth="1"/>
    <col min="254" max="256" width="8.42578125" style="3" customWidth="1"/>
    <col min="257" max="257" width="2.42578125" style="3" customWidth="1"/>
    <col min="258" max="260" width="0" style="3" hidden="1" customWidth="1"/>
    <col min="261" max="261" width="8.42578125" style="3" customWidth="1"/>
    <col min="262" max="262" width="0" style="3" hidden="1" customWidth="1"/>
    <col min="263" max="263" width="1.140625" style="3" customWidth="1"/>
    <col min="264" max="264" width="24.42578125" style="3" customWidth="1"/>
    <col min="265" max="267" width="9.42578125" style="3" customWidth="1"/>
    <col min="268" max="268" width="1.42578125" style="3" customWidth="1"/>
    <col min="269" max="269" width="20.85546875" style="3" customWidth="1"/>
    <col min="270" max="271" width="12.7109375" style="3" bestFit="1" customWidth="1"/>
    <col min="272" max="272" width="18" style="3" customWidth="1"/>
    <col min="273" max="273" width="15.7109375" style="3" bestFit="1" customWidth="1"/>
    <col min="274" max="274" width="12.5703125" style="3"/>
    <col min="275" max="275" width="12.7109375" style="3" bestFit="1" customWidth="1"/>
    <col min="276" max="276" width="15.42578125" style="3" bestFit="1" customWidth="1"/>
    <col min="277" max="277" width="14" style="3" bestFit="1" customWidth="1"/>
    <col min="278" max="278" width="15.42578125" style="3" bestFit="1" customWidth="1"/>
    <col min="279" max="279" width="12.7109375" style="3" bestFit="1" customWidth="1"/>
    <col min="280" max="280" width="14" style="3" bestFit="1" customWidth="1"/>
    <col min="281" max="284" width="12.5703125" style="3"/>
    <col min="285" max="285" width="21" style="3" customWidth="1"/>
    <col min="286" max="286" width="6.28515625" style="3" customWidth="1"/>
    <col min="287" max="287" width="5.85546875" style="3" customWidth="1"/>
    <col min="288" max="290" width="12.5703125" style="3"/>
    <col min="291" max="291" width="12.7109375" style="3" bestFit="1" customWidth="1"/>
    <col min="292" max="292" width="12.5703125" style="3"/>
    <col min="293" max="293" width="21.85546875" style="3" customWidth="1"/>
    <col min="294" max="294" width="12.5703125" style="3"/>
    <col min="295" max="296" width="14" style="3" bestFit="1" customWidth="1"/>
    <col min="297" max="299" width="14.85546875" style="3" bestFit="1" customWidth="1"/>
    <col min="300" max="300" width="12.5703125" style="3"/>
    <col min="301" max="301" width="4.85546875" style="3" customWidth="1"/>
    <col min="302" max="307" width="12.5703125" style="3"/>
    <col min="308" max="310" width="17.7109375" style="3" customWidth="1"/>
    <col min="311" max="507" width="12.5703125" style="3"/>
    <col min="508" max="508" width="2" style="3" customWidth="1"/>
    <col min="509" max="509" width="55.5703125" style="3" customWidth="1"/>
    <col min="510" max="512" width="8.42578125" style="3" customWidth="1"/>
    <col min="513" max="513" width="2.42578125" style="3" customWidth="1"/>
    <col min="514" max="516" width="0" style="3" hidden="1" customWidth="1"/>
    <col min="517" max="517" width="8.42578125" style="3" customWidth="1"/>
    <col min="518" max="518" width="0" style="3" hidden="1" customWidth="1"/>
    <col min="519" max="519" width="1.140625" style="3" customWidth="1"/>
    <col min="520" max="520" width="24.42578125" style="3" customWidth="1"/>
    <col min="521" max="523" width="9.42578125" style="3" customWidth="1"/>
    <col min="524" max="524" width="1.42578125" style="3" customWidth="1"/>
    <col min="525" max="525" width="20.85546875" style="3" customWidth="1"/>
    <col min="526" max="527" width="12.7109375" style="3" bestFit="1" customWidth="1"/>
    <col min="528" max="528" width="18" style="3" customWidth="1"/>
    <col min="529" max="529" width="15.7109375" style="3" bestFit="1" customWidth="1"/>
    <col min="530" max="530" width="12.5703125" style="3"/>
    <col min="531" max="531" width="12.7109375" style="3" bestFit="1" customWidth="1"/>
    <col min="532" max="532" width="15.42578125" style="3" bestFit="1" customWidth="1"/>
    <col min="533" max="533" width="14" style="3" bestFit="1" customWidth="1"/>
    <col min="534" max="534" width="15.42578125" style="3" bestFit="1" customWidth="1"/>
    <col min="535" max="535" width="12.7109375" style="3" bestFit="1" customWidth="1"/>
    <col min="536" max="536" width="14" style="3" bestFit="1" customWidth="1"/>
    <col min="537" max="540" width="12.5703125" style="3"/>
    <col min="541" max="541" width="21" style="3" customWidth="1"/>
    <col min="542" max="542" width="6.28515625" style="3" customWidth="1"/>
    <col min="543" max="543" width="5.85546875" style="3" customWidth="1"/>
    <col min="544" max="546" width="12.5703125" style="3"/>
    <col min="547" max="547" width="12.7109375" style="3" bestFit="1" customWidth="1"/>
    <col min="548" max="548" width="12.5703125" style="3"/>
    <col min="549" max="549" width="21.85546875" style="3" customWidth="1"/>
    <col min="550" max="550" width="12.5703125" style="3"/>
    <col min="551" max="552" width="14" style="3" bestFit="1" customWidth="1"/>
    <col min="553" max="555" width="14.85546875" style="3" bestFit="1" customWidth="1"/>
    <col min="556" max="556" width="12.5703125" style="3"/>
    <col min="557" max="557" width="4.85546875" style="3" customWidth="1"/>
    <col min="558" max="563" width="12.5703125" style="3"/>
    <col min="564" max="566" width="17.7109375" style="3" customWidth="1"/>
    <col min="567" max="763" width="12.5703125" style="3"/>
    <col min="764" max="764" width="2" style="3" customWidth="1"/>
    <col min="765" max="765" width="55.5703125" style="3" customWidth="1"/>
    <col min="766" max="768" width="8.42578125" style="3" customWidth="1"/>
    <col min="769" max="769" width="2.42578125" style="3" customWidth="1"/>
    <col min="770" max="772" width="0" style="3" hidden="1" customWidth="1"/>
    <col min="773" max="773" width="8.42578125" style="3" customWidth="1"/>
    <col min="774" max="774" width="0" style="3" hidden="1" customWidth="1"/>
    <col min="775" max="775" width="1.140625" style="3" customWidth="1"/>
    <col min="776" max="776" width="24.42578125" style="3" customWidth="1"/>
    <col min="777" max="779" width="9.42578125" style="3" customWidth="1"/>
    <col min="780" max="780" width="1.42578125" style="3" customWidth="1"/>
    <col min="781" max="781" width="20.85546875" style="3" customWidth="1"/>
    <col min="782" max="783" width="12.7109375" style="3" bestFit="1" customWidth="1"/>
    <col min="784" max="784" width="18" style="3" customWidth="1"/>
    <col min="785" max="785" width="15.7109375" style="3" bestFit="1" customWidth="1"/>
    <col min="786" max="786" width="12.5703125" style="3"/>
    <col min="787" max="787" width="12.7109375" style="3" bestFit="1" customWidth="1"/>
    <col min="788" max="788" width="15.42578125" style="3" bestFit="1" customWidth="1"/>
    <col min="789" max="789" width="14" style="3" bestFit="1" customWidth="1"/>
    <col min="790" max="790" width="15.42578125" style="3" bestFit="1" customWidth="1"/>
    <col min="791" max="791" width="12.7109375" style="3" bestFit="1" customWidth="1"/>
    <col min="792" max="792" width="14" style="3" bestFit="1" customWidth="1"/>
    <col min="793" max="796" width="12.5703125" style="3"/>
    <col min="797" max="797" width="21" style="3" customWidth="1"/>
    <col min="798" max="798" width="6.28515625" style="3" customWidth="1"/>
    <col min="799" max="799" width="5.85546875" style="3" customWidth="1"/>
    <col min="800" max="802" width="12.5703125" style="3"/>
    <col min="803" max="803" width="12.7109375" style="3" bestFit="1" customWidth="1"/>
    <col min="804" max="804" width="12.5703125" style="3"/>
    <col min="805" max="805" width="21.85546875" style="3" customWidth="1"/>
    <col min="806" max="806" width="12.5703125" style="3"/>
    <col min="807" max="808" width="14" style="3" bestFit="1" customWidth="1"/>
    <col min="809" max="811" width="14.85546875" style="3" bestFit="1" customWidth="1"/>
    <col min="812" max="812" width="12.5703125" style="3"/>
    <col min="813" max="813" width="4.85546875" style="3" customWidth="1"/>
    <col min="814" max="819" width="12.5703125" style="3"/>
    <col min="820" max="822" width="17.7109375" style="3" customWidth="1"/>
    <col min="823" max="1019" width="12.5703125" style="3"/>
    <col min="1020" max="1020" width="2" style="3" customWidth="1"/>
    <col min="1021" max="1021" width="55.5703125" style="3" customWidth="1"/>
    <col min="1022" max="1024" width="8.42578125" style="3" customWidth="1"/>
    <col min="1025" max="1025" width="2.42578125" style="3" customWidth="1"/>
    <col min="1026" max="1028" width="0" style="3" hidden="1" customWidth="1"/>
    <col min="1029" max="1029" width="8.42578125" style="3" customWidth="1"/>
    <col min="1030" max="1030" width="0" style="3" hidden="1" customWidth="1"/>
    <col min="1031" max="1031" width="1.140625" style="3" customWidth="1"/>
    <col min="1032" max="1032" width="24.42578125" style="3" customWidth="1"/>
    <col min="1033" max="1035" width="9.42578125" style="3" customWidth="1"/>
    <col min="1036" max="1036" width="1.42578125" style="3" customWidth="1"/>
    <col min="1037" max="1037" width="20.85546875" style="3" customWidth="1"/>
    <col min="1038" max="1039" width="12.7109375" style="3" bestFit="1" customWidth="1"/>
    <col min="1040" max="1040" width="18" style="3" customWidth="1"/>
    <col min="1041" max="1041" width="15.7109375" style="3" bestFit="1" customWidth="1"/>
    <col min="1042" max="1042" width="12.5703125" style="3"/>
    <col min="1043" max="1043" width="12.7109375" style="3" bestFit="1" customWidth="1"/>
    <col min="1044" max="1044" width="15.42578125" style="3" bestFit="1" customWidth="1"/>
    <col min="1045" max="1045" width="14" style="3" bestFit="1" customWidth="1"/>
    <col min="1046" max="1046" width="15.42578125" style="3" bestFit="1" customWidth="1"/>
    <col min="1047" max="1047" width="12.7109375" style="3" bestFit="1" customWidth="1"/>
    <col min="1048" max="1048" width="14" style="3" bestFit="1" customWidth="1"/>
    <col min="1049" max="1052" width="12.5703125" style="3"/>
    <col min="1053" max="1053" width="21" style="3" customWidth="1"/>
    <col min="1054" max="1054" width="6.28515625" style="3" customWidth="1"/>
    <col min="1055" max="1055" width="5.85546875" style="3" customWidth="1"/>
    <col min="1056" max="1058" width="12.5703125" style="3"/>
    <col min="1059" max="1059" width="12.7109375" style="3" bestFit="1" customWidth="1"/>
    <col min="1060" max="1060" width="12.5703125" style="3"/>
    <col min="1061" max="1061" width="21.85546875" style="3" customWidth="1"/>
    <col min="1062" max="1062" width="12.5703125" style="3"/>
    <col min="1063" max="1064" width="14" style="3" bestFit="1" customWidth="1"/>
    <col min="1065" max="1067" width="14.85546875" style="3" bestFit="1" customWidth="1"/>
    <col min="1068" max="1068" width="12.5703125" style="3"/>
    <col min="1069" max="1069" width="4.85546875" style="3" customWidth="1"/>
    <col min="1070" max="1075" width="12.5703125" style="3"/>
    <col min="1076" max="1078" width="17.7109375" style="3" customWidth="1"/>
    <col min="1079" max="1275" width="12.5703125" style="3"/>
    <col min="1276" max="1276" width="2" style="3" customWidth="1"/>
    <col min="1277" max="1277" width="55.5703125" style="3" customWidth="1"/>
    <col min="1278" max="1280" width="8.42578125" style="3" customWidth="1"/>
    <col min="1281" max="1281" width="2.42578125" style="3" customWidth="1"/>
    <col min="1282" max="1284" width="0" style="3" hidden="1" customWidth="1"/>
    <col min="1285" max="1285" width="8.42578125" style="3" customWidth="1"/>
    <col min="1286" max="1286" width="0" style="3" hidden="1" customWidth="1"/>
    <col min="1287" max="1287" width="1.140625" style="3" customWidth="1"/>
    <col min="1288" max="1288" width="24.42578125" style="3" customWidth="1"/>
    <col min="1289" max="1291" width="9.42578125" style="3" customWidth="1"/>
    <col min="1292" max="1292" width="1.42578125" style="3" customWidth="1"/>
    <col min="1293" max="1293" width="20.85546875" style="3" customWidth="1"/>
    <col min="1294" max="1295" width="12.7109375" style="3" bestFit="1" customWidth="1"/>
    <col min="1296" max="1296" width="18" style="3" customWidth="1"/>
    <col min="1297" max="1297" width="15.7109375" style="3" bestFit="1" customWidth="1"/>
    <col min="1298" max="1298" width="12.5703125" style="3"/>
    <col min="1299" max="1299" width="12.7109375" style="3" bestFit="1" customWidth="1"/>
    <col min="1300" max="1300" width="15.42578125" style="3" bestFit="1" customWidth="1"/>
    <col min="1301" max="1301" width="14" style="3" bestFit="1" customWidth="1"/>
    <col min="1302" max="1302" width="15.42578125" style="3" bestFit="1" customWidth="1"/>
    <col min="1303" max="1303" width="12.7109375" style="3" bestFit="1" customWidth="1"/>
    <col min="1304" max="1304" width="14" style="3" bestFit="1" customWidth="1"/>
    <col min="1305" max="1308" width="12.5703125" style="3"/>
    <col min="1309" max="1309" width="21" style="3" customWidth="1"/>
    <col min="1310" max="1310" width="6.28515625" style="3" customWidth="1"/>
    <col min="1311" max="1311" width="5.85546875" style="3" customWidth="1"/>
    <col min="1312" max="1314" width="12.5703125" style="3"/>
    <col min="1315" max="1315" width="12.7109375" style="3" bestFit="1" customWidth="1"/>
    <col min="1316" max="1316" width="12.5703125" style="3"/>
    <col min="1317" max="1317" width="21.85546875" style="3" customWidth="1"/>
    <col min="1318" max="1318" width="12.5703125" style="3"/>
    <col min="1319" max="1320" width="14" style="3" bestFit="1" customWidth="1"/>
    <col min="1321" max="1323" width="14.85546875" style="3" bestFit="1" customWidth="1"/>
    <col min="1324" max="1324" width="12.5703125" style="3"/>
    <col min="1325" max="1325" width="4.85546875" style="3" customWidth="1"/>
    <col min="1326" max="1331" width="12.5703125" style="3"/>
    <col min="1332" max="1334" width="17.7109375" style="3" customWidth="1"/>
    <col min="1335" max="1531" width="12.5703125" style="3"/>
    <col min="1532" max="1532" width="2" style="3" customWidth="1"/>
    <col min="1533" max="1533" width="55.5703125" style="3" customWidth="1"/>
    <col min="1534" max="1536" width="8.42578125" style="3" customWidth="1"/>
    <col min="1537" max="1537" width="2.42578125" style="3" customWidth="1"/>
    <col min="1538" max="1540" width="0" style="3" hidden="1" customWidth="1"/>
    <col min="1541" max="1541" width="8.42578125" style="3" customWidth="1"/>
    <col min="1542" max="1542" width="0" style="3" hidden="1" customWidth="1"/>
    <col min="1543" max="1543" width="1.140625" style="3" customWidth="1"/>
    <col min="1544" max="1544" width="24.42578125" style="3" customWidth="1"/>
    <col min="1545" max="1547" width="9.42578125" style="3" customWidth="1"/>
    <col min="1548" max="1548" width="1.42578125" style="3" customWidth="1"/>
    <col min="1549" max="1549" width="20.85546875" style="3" customWidth="1"/>
    <col min="1550" max="1551" width="12.7109375" style="3" bestFit="1" customWidth="1"/>
    <col min="1552" max="1552" width="18" style="3" customWidth="1"/>
    <col min="1553" max="1553" width="15.7109375" style="3" bestFit="1" customWidth="1"/>
    <col min="1554" max="1554" width="12.5703125" style="3"/>
    <col min="1555" max="1555" width="12.7109375" style="3" bestFit="1" customWidth="1"/>
    <col min="1556" max="1556" width="15.42578125" style="3" bestFit="1" customWidth="1"/>
    <col min="1557" max="1557" width="14" style="3" bestFit="1" customWidth="1"/>
    <col min="1558" max="1558" width="15.42578125" style="3" bestFit="1" customWidth="1"/>
    <col min="1559" max="1559" width="12.7109375" style="3" bestFit="1" customWidth="1"/>
    <col min="1560" max="1560" width="14" style="3" bestFit="1" customWidth="1"/>
    <col min="1561" max="1564" width="12.5703125" style="3"/>
    <col min="1565" max="1565" width="21" style="3" customWidth="1"/>
    <col min="1566" max="1566" width="6.28515625" style="3" customWidth="1"/>
    <col min="1567" max="1567" width="5.85546875" style="3" customWidth="1"/>
    <col min="1568" max="1570" width="12.5703125" style="3"/>
    <col min="1571" max="1571" width="12.7109375" style="3" bestFit="1" customWidth="1"/>
    <col min="1572" max="1572" width="12.5703125" style="3"/>
    <col min="1573" max="1573" width="21.85546875" style="3" customWidth="1"/>
    <col min="1574" max="1574" width="12.5703125" style="3"/>
    <col min="1575" max="1576" width="14" style="3" bestFit="1" customWidth="1"/>
    <col min="1577" max="1579" width="14.85546875" style="3" bestFit="1" customWidth="1"/>
    <col min="1580" max="1580" width="12.5703125" style="3"/>
    <col min="1581" max="1581" width="4.85546875" style="3" customWidth="1"/>
    <col min="1582" max="1587" width="12.5703125" style="3"/>
    <col min="1588" max="1590" width="17.7109375" style="3" customWidth="1"/>
    <col min="1591" max="1787" width="12.5703125" style="3"/>
    <col min="1788" max="1788" width="2" style="3" customWidth="1"/>
    <col min="1789" max="1789" width="55.5703125" style="3" customWidth="1"/>
    <col min="1790" max="1792" width="8.42578125" style="3" customWidth="1"/>
    <col min="1793" max="1793" width="2.42578125" style="3" customWidth="1"/>
    <col min="1794" max="1796" width="0" style="3" hidden="1" customWidth="1"/>
    <col min="1797" max="1797" width="8.42578125" style="3" customWidth="1"/>
    <col min="1798" max="1798" width="0" style="3" hidden="1" customWidth="1"/>
    <col min="1799" max="1799" width="1.140625" style="3" customWidth="1"/>
    <col min="1800" max="1800" width="24.42578125" style="3" customWidth="1"/>
    <col min="1801" max="1803" width="9.42578125" style="3" customWidth="1"/>
    <col min="1804" max="1804" width="1.42578125" style="3" customWidth="1"/>
    <col min="1805" max="1805" width="20.85546875" style="3" customWidth="1"/>
    <col min="1806" max="1807" width="12.7109375" style="3" bestFit="1" customWidth="1"/>
    <col min="1808" max="1808" width="18" style="3" customWidth="1"/>
    <col min="1809" max="1809" width="15.7109375" style="3" bestFit="1" customWidth="1"/>
    <col min="1810" max="1810" width="12.5703125" style="3"/>
    <col min="1811" max="1811" width="12.7109375" style="3" bestFit="1" customWidth="1"/>
    <col min="1812" max="1812" width="15.42578125" style="3" bestFit="1" customWidth="1"/>
    <col min="1813" max="1813" width="14" style="3" bestFit="1" customWidth="1"/>
    <col min="1814" max="1814" width="15.42578125" style="3" bestFit="1" customWidth="1"/>
    <col min="1815" max="1815" width="12.7109375" style="3" bestFit="1" customWidth="1"/>
    <col min="1816" max="1816" width="14" style="3" bestFit="1" customWidth="1"/>
    <col min="1817" max="1820" width="12.5703125" style="3"/>
    <col min="1821" max="1821" width="21" style="3" customWidth="1"/>
    <col min="1822" max="1822" width="6.28515625" style="3" customWidth="1"/>
    <col min="1823" max="1823" width="5.85546875" style="3" customWidth="1"/>
    <col min="1824" max="1826" width="12.5703125" style="3"/>
    <col min="1827" max="1827" width="12.7109375" style="3" bestFit="1" customWidth="1"/>
    <col min="1828" max="1828" width="12.5703125" style="3"/>
    <col min="1829" max="1829" width="21.85546875" style="3" customWidth="1"/>
    <col min="1830" max="1830" width="12.5703125" style="3"/>
    <col min="1831" max="1832" width="14" style="3" bestFit="1" customWidth="1"/>
    <col min="1833" max="1835" width="14.85546875" style="3" bestFit="1" customWidth="1"/>
    <col min="1836" max="1836" width="12.5703125" style="3"/>
    <col min="1837" max="1837" width="4.85546875" style="3" customWidth="1"/>
    <col min="1838" max="1843" width="12.5703125" style="3"/>
    <col min="1844" max="1846" width="17.7109375" style="3" customWidth="1"/>
    <col min="1847" max="2043" width="12.5703125" style="3"/>
    <col min="2044" max="2044" width="2" style="3" customWidth="1"/>
    <col min="2045" max="2045" width="55.5703125" style="3" customWidth="1"/>
    <col min="2046" max="2048" width="8.42578125" style="3" customWidth="1"/>
    <col min="2049" max="2049" width="2.42578125" style="3" customWidth="1"/>
    <col min="2050" max="2052" width="0" style="3" hidden="1" customWidth="1"/>
    <col min="2053" max="2053" width="8.42578125" style="3" customWidth="1"/>
    <col min="2054" max="2054" width="0" style="3" hidden="1" customWidth="1"/>
    <col min="2055" max="2055" width="1.140625" style="3" customWidth="1"/>
    <col min="2056" max="2056" width="24.42578125" style="3" customWidth="1"/>
    <col min="2057" max="2059" width="9.42578125" style="3" customWidth="1"/>
    <col min="2060" max="2060" width="1.42578125" style="3" customWidth="1"/>
    <col min="2061" max="2061" width="20.85546875" style="3" customWidth="1"/>
    <col min="2062" max="2063" width="12.7109375" style="3" bestFit="1" customWidth="1"/>
    <col min="2064" max="2064" width="18" style="3" customWidth="1"/>
    <col min="2065" max="2065" width="15.7109375" style="3" bestFit="1" customWidth="1"/>
    <col min="2066" max="2066" width="12.5703125" style="3"/>
    <col min="2067" max="2067" width="12.7109375" style="3" bestFit="1" customWidth="1"/>
    <col min="2068" max="2068" width="15.42578125" style="3" bestFit="1" customWidth="1"/>
    <col min="2069" max="2069" width="14" style="3" bestFit="1" customWidth="1"/>
    <col min="2070" max="2070" width="15.42578125" style="3" bestFit="1" customWidth="1"/>
    <col min="2071" max="2071" width="12.7109375" style="3" bestFit="1" customWidth="1"/>
    <col min="2072" max="2072" width="14" style="3" bestFit="1" customWidth="1"/>
    <col min="2073" max="2076" width="12.5703125" style="3"/>
    <col min="2077" max="2077" width="21" style="3" customWidth="1"/>
    <col min="2078" max="2078" width="6.28515625" style="3" customWidth="1"/>
    <col min="2079" max="2079" width="5.85546875" style="3" customWidth="1"/>
    <col min="2080" max="2082" width="12.5703125" style="3"/>
    <col min="2083" max="2083" width="12.7109375" style="3" bestFit="1" customWidth="1"/>
    <col min="2084" max="2084" width="12.5703125" style="3"/>
    <col min="2085" max="2085" width="21.85546875" style="3" customWidth="1"/>
    <col min="2086" max="2086" width="12.5703125" style="3"/>
    <col min="2087" max="2088" width="14" style="3" bestFit="1" customWidth="1"/>
    <col min="2089" max="2091" width="14.85546875" style="3" bestFit="1" customWidth="1"/>
    <col min="2092" max="2092" width="12.5703125" style="3"/>
    <col min="2093" max="2093" width="4.85546875" style="3" customWidth="1"/>
    <col min="2094" max="2099" width="12.5703125" style="3"/>
    <col min="2100" max="2102" width="17.7109375" style="3" customWidth="1"/>
    <col min="2103" max="2299" width="12.5703125" style="3"/>
    <col min="2300" max="2300" width="2" style="3" customWidth="1"/>
    <col min="2301" max="2301" width="55.5703125" style="3" customWidth="1"/>
    <col min="2302" max="2304" width="8.42578125" style="3" customWidth="1"/>
    <col min="2305" max="2305" width="2.42578125" style="3" customWidth="1"/>
    <col min="2306" max="2308" width="0" style="3" hidden="1" customWidth="1"/>
    <col min="2309" max="2309" width="8.42578125" style="3" customWidth="1"/>
    <col min="2310" max="2310" width="0" style="3" hidden="1" customWidth="1"/>
    <col min="2311" max="2311" width="1.140625" style="3" customWidth="1"/>
    <col min="2312" max="2312" width="24.42578125" style="3" customWidth="1"/>
    <col min="2313" max="2315" width="9.42578125" style="3" customWidth="1"/>
    <col min="2316" max="2316" width="1.42578125" style="3" customWidth="1"/>
    <col min="2317" max="2317" width="20.85546875" style="3" customWidth="1"/>
    <col min="2318" max="2319" width="12.7109375" style="3" bestFit="1" customWidth="1"/>
    <col min="2320" max="2320" width="18" style="3" customWidth="1"/>
    <col min="2321" max="2321" width="15.7109375" style="3" bestFit="1" customWidth="1"/>
    <col min="2322" max="2322" width="12.5703125" style="3"/>
    <col min="2323" max="2323" width="12.7109375" style="3" bestFit="1" customWidth="1"/>
    <col min="2324" max="2324" width="15.42578125" style="3" bestFit="1" customWidth="1"/>
    <col min="2325" max="2325" width="14" style="3" bestFit="1" customWidth="1"/>
    <col min="2326" max="2326" width="15.42578125" style="3" bestFit="1" customWidth="1"/>
    <col min="2327" max="2327" width="12.7109375" style="3" bestFit="1" customWidth="1"/>
    <col min="2328" max="2328" width="14" style="3" bestFit="1" customWidth="1"/>
    <col min="2329" max="2332" width="12.5703125" style="3"/>
    <col min="2333" max="2333" width="21" style="3" customWidth="1"/>
    <col min="2334" max="2334" width="6.28515625" style="3" customWidth="1"/>
    <col min="2335" max="2335" width="5.85546875" style="3" customWidth="1"/>
    <col min="2336" max="2338" width="12.5703125" style="3"/>
    <col min="2339" max="2339" width="12.7109375" style="3" bestFit="1" customWidth="1"/>
    <col min="2340" max="2340" width="12.5703125" style="3"/>
    <col min="2341" max="2341" width="21.85546875" style="3" customWidth="1"/>
    <col min="2342" max="2342" width="12.5703125" style="3"/>
    <col min="2343" max="2344" width="14" style="3" bestFit="1" customWidth="1"/>
    <col min="2345" max="2347" width="14.85546875" style="3" bestFit="1" customWidth="1"/>
    <col min="2348" max="2348" width="12.5703125" style="3"/>
    <col min="2349" max="2349" width="4.85546875" style="3" customWidth="1"/>
    <col min="2350" max="2355" width="12.5703125" style="3"/>
    <col min="2356" max="2358" width="17.7109375" style="3" customWidth="1"/>
    <col min="2359" max="2555" width="12.5703125" style="3"/>
    <col min="2556" max="2556" width="2" style="3" customWidth="1"/>
    <col min="2557" max="2557" width="55.5703125" style="3" customWidth="1"/>
    <col min="2558" max="2560" width="8.42578125" style="3" customWidth="1"/>
    <col min="2561" max="2561" width="2.42578125" style="3" customWidth="1"/>
    <col min="2562" max="2564" width="0" style="3" hidden="1" customWidth="1"/>
    <col min="2565" max="2565" width="8.42578125" style="3" customWidth="1"/>
    <col min="2566" max="2566" width="0" style="3" hidden="1" customWidth="1"/>
    <col min="2567" max="2567" width="1.140625" style="3" customWidth="1"/>
    <col min="2568" max="2568" width="24.42578125" style="3" customWidth="1"/>
    <col min="2569" max="2571" width="9.42578125" style="3" customWidth="1"/>
    <col min="2572" max="2572" width="1.42578125" style="3" customWidth="1"/>
    <col min="2573" max="2573" width="20.85546875" style="3" customWidth="1"/>
    <col min="2574" max="2575" width="12.7109375" style="3" bestFit="1" customWidth="1"/>
    <col min="2576" max="2576" width="18" style="3" customWidth="1"/>
    <col min="2577" max="2577" width="15.7109375" style="3" bestFit="1" customWidth="1"/>
    <col min="2578" max="2578" width="12.5703125" style="3"/>
    <col min="2579" max="2579" width="12.7109375" style="3" bestFit="1" customWidth="1"/>
    <col min="2580" max="2580" width="15.42578125" style="3" bestFit="1" customWidth="1"/>
    <col min="2581" max="2581" width="14" style="3" bestFit="1" customWidth="1"/>
    <col min="2582" max="2582" width="15.42578125" style="3" bestFit="1" customWidth="1"/>
    <col min="2583" max="2583" width="12.7109375" style="3" bestFit="1" customWidth="1"/>
    <col min="2584" max="2584" width="14" style="3" bestFit="1" customWidth="1"/>
    <col min="2585" max="2588" width="12.5703125" style="3"/>
    <col min="2589" max="2589" width="21" style="3" customWidth="1"/>
    <col min="2590" max="2590" width="6.28515625" style="3" customWidth="1"/>
    <col min="2591" max="2591" width="5.85546875" style="3" customWidth="1"/>
    <col min="2592" max="2594" width="12.5703125" style="3"/>
    <col min="2595" max="2595" width="12.7109375" style="3" bestFit="1" customWidth="1"/>
    <col min="2596" max="2596" width="12.5703125" style="3"/>
    <col min="2597" max="2597" width="21.85546875" style="3" customWidth="1"/>
    <col min="2598" max="2598" width="12.5703125" style="3"/>
    <col min="2599" max="2600" width="14" style="3" bestFit="1" customWidth="1"/>
    <col min="2601" max="2603" width="14.85546875" style="3" bestFit="1" customWidth="1"/>
    <col min="2604" max="2604" width="12.5703125" style="3"/>
    <col min="2605" max="2605" width="4.85546875" style="3" customWidth="1"/>
    <col min="2606" max="2611" width="12.5703125" style="3"/>
    <col min="2612" max="2614" width="17.7109375" style="3" customWidth="1"/>
    <col min="2615" max="2811" width="12.5703125" style="3"/>
    <col min="2812" max="2812" width="2" style="3" customWidth="1"/>
    <col min="2813" max="2813" width="55.5703125" style="3" customWidth="1"/>
    <col min="2814" max="2816" width="8.42578125" style="3" customWidth="1"/>
    <col min="2817" max="2817" width="2.42578125" style="3" customWidth="1"/>
    <col min="2818" max="2820" width="0" style="3" hidden="1" customWidth="1"/>
    <col min="2821" max="2821" width="8.42578125" style="3" customWidth="1"/>
    <col min="2822" max="2822" width="0" style="3" hidden="1" customWidth="1"/>
    <col min="2823" max="2823" width="1.140625" style="3" customWidth="1"/>
    <col min="2824" max="2824" width="24.42578125" style="3" customWidth="1"/>
    <col min="2825" max="2827" width="9.42578125" style="3" customWidth="1"/>
    <col min="2828" max="2828" width="1.42578125" style="3" customWidth="1"/>
    <col min="2829" max="2829" width="20.85546875" style="3" customWidth="1"/>
    <col min="2830" max="2831" width="12.7109375" style="3" bestFit="1" customWidth="1"/>
    <col min="2832" max="2832" width="18" style="3" customWidth="1"/>
    <col min="2833" max="2833" width="15.7109375" style="3" bestFit="1" customWidth="1"/>
    <col min="2834" max="2834" width="12.5703125" style="3"/>
    <col min="2835" max="2835" width="12.7109375" style="3" bestFit="1" customWidth="1"/>
    <col min="2836" max="2836" width="15.42578125" style="3" bestFit="1" customWidth="1"/>
    <col min="2837" max="2837" width="14" style="3" bestFit="1" customWidth="1"/>
    <col min="2838" max="2838" width="15.42578125" style="3" bestFit="1" customWidth="1"/>
    <col min="2839" max="2839" width="12.7109375" style="3" bestFit="1" customWidth="1"/>
    <col min="2840" max="2840" width="14" style="3" bestFit="1" customWidth="1"/>
    <col min="2841" max="2844" width="12.5703125" style="3"/>
    <col min="2845" max="2845" width="21" style="3" customWidth="1"/>
    <col min="2846" max="2846" width="6.28515625" style="3" customWidth="1"/>
    <col min="2847" max="2847" width="5.85546875" style="3" customWidth="1"/>
    <col min="2848" max="2850" width="12.5703125" style="3"/>
    <col min="2851" max="2851" width="12.7109375" style="3" bestFit="1" customWidth="1"/>
    <col min="2852" max="2852" width="12.5703125" style="3"/>
    <col min="2853" max="2853" width="21.85546875" style="3" customWidth="1"/>
    <col min="2854" max="2854" width="12.5703125" style="3"/>
    <col min="2855" max="2856" width="14" style="3" bestFit="1" customWidth="1"/>
    <col min="2857" max="2859" width="14.85546875" style="3" bestFit="1" customWidth="1"/>
    <col min="2860" max="2860" width="12.5703125" style="3"/>
    <col min="2861" max="2861" width="4.85546875" style="3" customWidth="1"/>
    <col min="2862" max="2867" width="12.5703125" style="3"/>
    <col min="2868" max="2870" width="17.7109375" style="3" customWidth="1"/>
    <col min="2871" max="3067" width="12.5703125" style="3"/>
    <col min="3068" max="3068" width="2" style="3" customWidth="1"/>
    <col min="3069" max="3069" width="55.5703125" style="3" customWidth="1"/>
    <col min="3070" max="3072" width="8.42578125" style="3" customWidth="1"/>
    <col min="3073" max="3073" width="2.42578125" style="3" customWidth="1"/>
    <col min="3074" max="3076" width="0" style="3" hidden="1" customWidth="1"/>
    <col min="3077" max="3077" width="8.42578125" style="3" customWidth="1"/>
    <col min="3078" max="3078" width="0" style="3" hidden="1" customWidth="1"/>
    <col min="3079" max="3079" width="1.140625" style="3" customWidth="1"/>
    <col min="3080" max="3080" width="24.42578125" style="3" customWidth="1"/>
    <col min="3081" max="3083" width="9.42578125" style="3" customWidth="1"/>
    <col min="3084" max="3084" width="1.42578125" style="3" customWidth="1"/>
    <col min="3085" max="3085" width="20.85546875" style="3" customWidth="1"/>
    <col min="3086" max="3087" width="12.7109375" style="3" bestFit="1" customWidth="1"/>
    <col min="3088" max="3088" width="18" style="3" customWidth="1"/>
    <col min="3089" max="3089" width="15.7109375" style="3" bestFit="1" customWidth="1"/>
    <col min="3090" max="3090" width="12.5703125" style="3"/>
    <col min="3091" max="3091" width="12.7109375" style="3" bestFit="1" customWidth="1"/>
    <col min="3092" max="3092" width="15.42578125" style="3" bestFit="1" customWidth="1"/>
    <col min="3093" max="3093" width="14" style="3" bestFit="1" customWidth="1"/>
    <col min="3094" max="3094" width="15.42578125" style="3" bestFit="1" customWidth="1"/>
    <col min="3095" max="3095" width="12.7109375" style="3" bestFit="1" customWidth="1"/>
    <col min="3096" max="3096" width="14" style="3" bestFit="1" customWidth="1"/>
    <col min="3097" max="3100" width="12.5703125" style="3"/>
    <col min="3101" max="3101" width="21" style="3" customWidth="1"/>
    <col min="3102" max="3102" width="6.28515625" style="3" customWidth="1"/>
    <col min="3103" max="3103" width="5.85546875" style="3" customWidth="1"/>
    <col min="3104" max="3106" width="12.5703125" style="3"/>
    <col min="3107" max="3107" width="12.7109375" style="3" bestFit="1" customWidth="1"/>
    <col min="3108" max="3108" width="12.5703125" style="3"/>
    <col min="3109" max="3109" width="21.85546875" style="3" customWidth="1"/>
    <col min="3110" max="3110" width="12.5703125" style="3"/>
    <col min="3111" max="3112" width="14" style="3" bestFit="1" customWidth="1"/>
    <col min="3113" max="3115" width="14.85546875" style="3" bestFit="1" customWidth="1"/>
    <col min="3116" max="3116" width="12.5703125" style="3"/>
    <col min="3117" max="3117" width="4.85546875" style="3" customWidth="1"/>
    <col min="3118" max="3123" width="12.5703125" style="3"/>
    <col min="3124" max="3126" width="17.7109375" style="3" customWidth="1"/>
    <col min="3127" max="3323" width="12.5703125" style="3"/>
    <col min="3324" max="3324" width="2" style="3" customWidth="1"/>
    <col min="3325" max="3325" width="55.5703125" style="3" customWidth="1"/>
    <col min="3326" max="3328" width="8.42578125" style="3" customWidth="1"/>
    <col min="3329" max="3329" width="2.42578125" style="3" customWidth="1"/>
    <col min="3330" max="3332" width="0" style="3" hidden="1" customWidth="1"/>
    <col min="3333" max="3333" width="8.42578125" style="3" customWidth="1"/>
    <col min="3334" max="3334" width="0" style="3" hidden="1" customWidth="1"/>
    <col min="3335" max="3335" width="1.140625" style="3" customWidth="1"/>
    <col min="3336" max="3336" width="24.42578125" style="3" customWidth="1"/>
    <col min="3337" max="3339" width="9.42578125" style="3" customWidth="1"/>
    <col min="3340" max="3340" width="1.42578125" style="3" customWidth="1"/>
    <col min="3341" max="3341" width="20.85546875" style="3" customWidth="1"/>
    <col min="3342" max="3343" width="12.7109375" style="3" bestFit="1" customWidth="1"/>
    <col min="3344" max="3344" width="18" style="3" customWidth="1"/>
    <col min="3345" max="3345" width="15.7109375" style="3" bestFit="1" customWidth="1"/>
    <col min="3346" max="3346" width="12.5703125" style="3"/>
    <col min="3347" max="3347" width="12.7109375" style="3" bestFit="1" customWidth="1"/>
    <col min="3348" max="3348" width="15.42578125" style="3" bestFit="1" customWidth="1"/>
    <col min="3349" max="3349" width="14" style="3" bestFit="1" customWidth="1"/>
    <col min="3350" max="3350" width="15.42578125" style="3" bestFit="1" customWidth="1"/>
    <col min="3351" max="3351" width="12.7109375" style="3" bestFit="1" customWidth="1"/>
    <col min="3352" max="3352" width="14" style="3" bestFit="1" customWidth="1"/>
    <col min="3353" max="3356" width="12.5703125" style="3"/>
    <col min="3357" max="3357" width="21" style="3" customWidth="1"/>
    <col min="3358" max="3358" width="6.28515625" style="3" customWidth="1"/>
    <col min="3359" max="3359" width="5.85546875" style="3" customWidth="1"/>
    <col min="3360" max="3362" width="12.5703125" style="3"/>
    <col min="3363" max="3363" width="12.7109375" style="3" bestFit="1" customWidth="1"/>
    <col min="3364" max="3364" width="12.5703125" style="3"/>
    <col min="3365" max="3365" width="21.85546875" style="3" customWidth="1"/>
    <col min="3366" max="3366" width="12.5703125" style="3"/>
    <col min="3367" max="3368" width="14" style="3" bestFit="1" customWidth="1"/>
    <col min="3369" max="3371" width="14.85546875" style="3" bestFit="1" customWidth="1"/>
    <col min="3372" max="3372" width="12.5703125" style="3"/>
    <col min="3373" max="3373" width="4.85546875" style="3" customWidth="1"/>
    <col min="3374" max="3379" width="12.5703125" style="3"/>
    <col min="3380" max="3382" width="17.7109375" style="3" customWidth="1"/>
    <col min="3383" max="3579" width="12.5703125" style="3"/>
    <col min="3580" max="3580" width="2" style="3" customWidth="1"/>
    <col min="3581" max="3581" width="55.5703125" style="3" customWidth="1"/>
    <col min="3582" max="3584" width="8.42578125" style="3" customWidth="1"/>
    <col min="3585" max="3585" width="2.42578125" style="3" customWidth="1"/>
    <col min="3586" max="3588" width="0" style="3" hidden="1" customWidth="1"/>
    <col min="3589" max="3589" width="8.42578125" style="3" customWidth="1"/>
    <col min="3590" max="3590" width="0" style="3" hidden="1" customWidth="1"/>
    <col min="3591" max="3591" width="1.140625" style="3" customWidth="1"/>
    <col min="3592" max="3592" width="24.42578125" style="3" customWidth="1"/>
    <col min="3593" max="3595" width="9.42578125" style="3" customWidth="1"/>
    <col min="3596" max="3596" width="1.42578125" style="3" customWidth="1"/>
    <col min="3597" max="3597" width="20.85546875" style="3" customWidth="1"/>
    <col min="3598" max="3599" width="12.7109375" style="3" bestFit="1" customWidth="1"/>
    <col min="3600" max="3600" width="18" style="3" customWidth="1"/>
    <col min="3601" max="3601" width="15.7109375" style="3" bestFit="1" customWidth="1"/>
    <col min="3602" max="3602" width="12.5703125" style="3"/>
    <col min="3603" max="3603" width="12.7109375" style="3" bestFit="1" customWidth="1"/>
    <col min="3604" max="3604" width="15.42578125" style="3" bestFit="1" customWidth="1"/>
    <col min="3605" max="3605" width="14" style="3" bestFit="1" customWidth="1"/>
    <col min="3606" max="3606" width="15.42578125" style="3" bestFit="1" customWidth="1"/>
    <col min="3607" max="3607" width="12.7109375" style="3" bestFit="1" customWidth="1"/>
    <col min="3608" max="3608" width="14" style="3" bestFit="1" customWidth="1"/>
    <col min="3609" max="3612" width="12.5703125" style="3"/>
    <col min="3613" max="3613" width="21" style="3" customWidth="1"/>
    <col min="3614" max="3614" width="6.28515625" style="3" customWidth="1"/>
    <col min="3615" max="3615" width="5.85546875" style="3" customWidth="1"/>
    <col min="3616" max="3618" width="12.5703125" style="3"/>
    <col min="3619" max="3619" width="12.7109375" style="3" bestFit="1" customWidth="1"/>
    <col min="3620" max="3620" width="12.5703125" style="3"/>
    <col min="3621" max="3621" width="21.85546875" style="3" customWidth="1"/>
    <col min="3622" max="3622" width="12.5703125" style="3"/>
    <col min="3623" max="3624" width="14" style="3" bestFit="1" customWidth="1"/>
    <col min="3625" max="3627" width="14.85546875" style="3" bestFit="1" customWidth="1"/>
    <col min="3628" max="3628" width="12.5703125" style="3"/>
    <col min="3629" max="3629" width="4.85546875" style="3" customWidth="1"/>
    <col min="3630" max="3635" width="12.5703125" style="3"/>
    <col min="3636" max="3638" width="17.7109375" style="3" customWidth="1"/>
    <col min="3639" max="3835" width="12.5703125" style="3"/>
    <col min="3836" max="3836" width="2" style="3" customWidth="1"/>
    <col min="3837" max="3837" width="55.5703125" style="3" customWidth="1"/>
    <col min="3838" max="3840" width="8.42578125" style="3" customWidth="1"/>
    <col min="3841" max="3841" width="2.42578125" style="3" customWidth="1"/>
    <col min="3842" max="3844" width="0" style="3" hidden="1" customWidth="1"/>
    <col min="3845" max="3845" width="8.42578125" style="3" customWidth="1"/>
    <col min="3846" max="3846" width="0" style="3" hidden="1" customWidth="1"/>
    <col min="3847" max="3847" width="1.140625" style="3" customWidth="1"/>
    <col min="3848" max="3848" width="24.42578125" style="3" customWidth="1"/>
    <col min="3849" max="3851" width="9.42578125" style="3" customWidth="1"/>
    <col min="3852" max="3852" width="1.42578125" style="3" customWidth="1"/>
    <col min="3853" max="3853" width="20.85546875" style="3" customWidth="1"/>
    <col min="3854" max="3855" width="12.7109375" style="3" bestFit="1" customWidth="1"/>
    <col min="3856" max="3856" width="18" style="3" customWidth="1"/>
    <col min="3857" max="3857" width="15.7109375" style="3" bestFit="1" customWidth="1"/>
    <col min="3858" max="3858" width="12.5703125" style="3"/>
    <col min="3859" max="3859" width="12.7109375" style="3" bestFit="1" customWidth="1"/>
    <col min="3860" max="3860" width="15.42578125" style="3" bestFit="1" customWidth="1"/>
    <col min="3861" max="3861" width="14" style="3" bestFit="1" customWidth="1"/>
    <col min="3862" max="3862" width="15.42578125" style="3" bestFit="1" customWidth="1"/>
    <col min="3863" max="3863" width="12.7109375" style="3" bestFit="1" customWidth="1"/>
    <col min="3864" max="3864" width="14" style="3" bestFit="1" customWidth="1"/>
    <col min="3865" max="3868" width="12.5703125" style="3"/>
    <col min="3869" max="3869" width="21" style="3" customWidth="1"/>
    <col min="3870" max="3870" width="6.28515625" style="3" customWidth="1"/>
    <col min="3871" max="3871" width="5.85546875" style="3" customWidth="1"/>
    <col min="3872" max="3874" width="12.5703125" style="3"/>
    <col min="3875" max="3875" width="12.7109375" style="3" bestFit="1" customWidth="1"/>
    <col min="3876" max="3876" width="12.5703125" style="3"/>
    <col min="3877" max="3877" width="21.85546875" style="3" customWidth="1"/>
    <col min="3878" max="3878" width="12.5703125" style="3"/>
    <col min="3879" max="3880" width="14" style="3" bestFit="1" customWidth="1"/>
    <col min="3881" max="3883" width="14.85546875" style="3" bestFit="1" customWidth="1"/>
    <col min="3884" max="3884" width="12.5703125" style="3"/>
    <col min="3885" max="3885" width="4.85546875" style="3" customWidth="1"/>
    <col min="3886" max="3891" width="12.5703125" style="3"/>
    <col min="3892" max="3894" width="17.7109375" style="3" customWidth="1"/>
    <col min="3895" max="4091" width="12.5703125" style="3"/>
    <col min="4092" max="4092" width="2" style="3" customWidth="1"/>
    <col min="4093" max="4093" width="55.5703125" style="3" customWidth="1"/>
    <col min="4094" max="4096" width="8.42578125" style="3" customWidth="1"/>
    <col min="4097" max="4097" width="2.42578125" style="3" customWidth="1"/>
    <col min="4098" max="4100" width="0" style="3" hidden="1" customWidth="1"/>
    <col min="4101" max="4101" width="8.42578125" style="3" customWidth="1"/>
    <col min="4102" max="4102" width="0" style="3" hidden="1" customWidth="1"/>
    <col min="4103" max="4103" width="1.140625" style="3" customWidth="1"/>
    <col min="4104" max="4104" width="24.42578125" style="3" customWidth="1"/>
    <col min="4105" max="4107" width="9.42578125" style="3" customWidth="1"/>
    <col min="4108" max="4108" width="1.42578125" style="3" customWidth="1"/>
    <col min="4109" max="4109" width="20.85546875" style="3" customWidth="1"/>
    <col min="4110" max="4111" width="12.7109375" style="3" bestFit="1" customWidth="1"/>
    <col min="4112" max="4112" width="18" style="3" customWidth="1"/>
    <col min="4113" max="4113" width="15.7109375" style="3" bestFit="1" customWidth="1"/>
    <col min="4114" max="4114" width="12.5703125" style="3"/>
    <col min="4115" max="4115" width="12.7109375" style="3" bestFit="1" customWidth="1"/>
    <col min="4116" max="4116" width="15.42578125" style="3" bestFit="1" customWidth="1"/>
    <col min="4117" max="4117" width="14" style="3" bestFit="1" customWidth="1"/>
    <col min="4118" max="4118" width="15.42578125" style="3" bestFit="1" customWidth="1"/>
    <col min="4119" max="4119" width="12.7109375" style="3" bestFit="1" customWidth="1"/>
    <col min="4120" max="4120" width="14" style="3" bestFit="1" customWidth="1"/>
    <col min="4121" max="4124" width="12.5703125" style="3"/>
    <col min="4125" max="4125" width="21" style="3" customWidth="1"/>
    <col min="4126" max="4126" width="6.28515625" style="3" customWidth="1"/>
    <col min="4127" max="4127" width="5.85546875" style="3" customWidth="1"/>
    <col min="4128" max="4130" width="12.5703125" style="3"/>
    <col min="4131" max="4131" width="12.7109375" style="3" bestFit="1" customWidth="1"/>
    <col min="4132" max="4132" width="12.5703125" style="3"/>
    <col min="4133" max="4133" width="21.85546875" style="3" customWidth="1"/>
    <col min="4134" max="4134" width="12.5703125" style="3"/>
    <col min="4135" max="4136" width="14" style="3" bestFit="1" customWidth="1"/>
    <col min="4137" max="4139" width="14.85546875" style="3" bestFit="1" customWidth="1"/>
    <col min="4140" max="4140" width="12.5703125" style="3"/>
    <col min="4141" max="4141" width="4.85546875" style="3" customWidth="1"/>
    <col min="4142" max="4147" width="12.5703125" style="3"/>
    <col min="4148" max="4150" width="17.7109375" style="3" customWidth="1"/>
    <col min="4151" max="4347" width="12.5703125" style="3"/>
    <col min="4348" max="4348" width="2" style="3" customWidth="1"/>
    <col min="4349" max="4349" width="55.5703125" style="3" customWidth="1"/>
    <col min="4350" max="4352" width="8.42578125" style="3" customWidth="1"/>
    <col min="4353" max="4353" width="2.42578125" style="3" customWidth="1"/>
    <col min="4354" max="4356" width="0" style="3" hidden="1" customWidth="1"/>
    <col min="4357" max="4357" width="8.42578125" style="3" customWidth="1"/>
    <col min="4358" max="4358" width="0" style="3" hidden="1" customWidth="1"/>
    <col min="4359" max="4359" width="1.140625" style="3" customWidth="1"/>
    <col min="4360" max="4360" width="24.42578125" style="3" customWidth="1"/>
    <col min="4361" max="4363" width="9.42578125" style="3" customWidth="1"/>
    <col min="4364" max="4364" width="1.42578125" style="3" customWidth="1"/>
    <col min="4365" max="4365" width="20.85546875" style="3" customWidth="1"/>
    <col min="4366" max="4367" width="12.7109375" style="3" bestFit="1" customWidth="1"/>
    <col min="4368" max="4368" width="18" style="3" customWidth="1"/>
    <col min="4369" max="4369" width="15.7109375" style="3" bestFit="1" customWidth="1"/>
    <col min="4370" max="4370" width="12.5703125" style="3"/>
    <col min="4371" max="4371" width="12.7109375" style="3" bestFit="1" customWidth="1"/>
    <col min="4372" max="4372" width="15.42578125" style="3" bestFit="1" customWidth="1"/>
    <col min="4373" max="4373" width="14" style="3" bestFit="1" customWidth="1"/>
    <col min="4374" max="4374" width="15.42578125" style="3" bestFit="1" customWidth="1"/>
    <col min="4375" max="4375" width="12.7109375" style="3" bestFit="1" customWidth="1"/>
    <col min="4376" max="4376" width="14" style="3" bestFit="1" customWidth="1"/>
    <col min="4377" max="4380" width="12.5703125" style="3"/>
    <col min="4381" max="4381" width="21" style="3" customWidth="1"/>
    <col min="4382" max="4382" width="6.28515625" style="3" customWidth="1"/>
    <col min="4383" max="4383" width="5.85546875" style="3" customWidth="1"/>
    <col min="4384" max="4386" width="12.5703125" style="3"/>
    <col min="4387" max="4387" width="12.7109375" style="3" bestFit="1" customWidth="1"/>
    <col min="4388" max="4388" width="12.5703125" style="3"/>
    <col min="4389" max="4389" width="21.85546875" style="3" customWidth="1"/>
    <col min="4390" max="4390" width="12.5703125" style="3"/>
    <col min="4391" max="4392" width="14" style="3" bestFit="1" customWidth="1"/>
    <col min="4393" max="4395" width="14.85546875" style="3" bestFit="1" customWidth="1"/>
    <col min="4396" max="4396" width="12.5703125" style="3"/>
    <col min="4397" max="4397" width="4.85546875" style="3" customWidth="1"/>
    <col min="4398" max="4403" width="12.5703125" style="3"/>
    <col min="4404" max="4406" width="17.7109375" style="3" customWidth="1"/>
    <col min="4407" max="4603" width="12.5703125" style="3"/>
    <col min="4604" max="4604" width="2" style="3" customWidth="1"/>
    <col min="4605" max="4605" width="55.5703125" style="3" customWidth="1"/>
    <col min="4606" max="4608" width="8.42578125" style="3" customWidth="1"/>
    <col min="4609" max="4609" width="2.42578125" style="3" customWidth="1"/>
    <col min="4610" max="4612" width="0" style="3" hidden="1" customWidth="1"/>
    <col min="4613" max="4613" width="8.42578125" style="3" customWidth="1"/>
    <col min="4614" max="4614" width="0" style="3" hidden="1" customWidth="1"/>
    <col min="4615" max="4615" width="1.140625" style="3" customWidth="1"/>
    <col min="4616" max="4616" width="24.42578125" style="3" customWidth="1"/>
    <col min="4617" max="4619" width="9.42578125" style="3" customWidth="1"/>
    <col min="4620" max="4620" width="1.42578125" style="3" customWidth="1"/>
    <col min="4621" max="4621" width="20.85546875" style="3" customWidth="1"/>
    <col min="4622" max="4623" width="12.7109375" style="3" bestFit="1" customWidth="1"/>
    <col min="4624" max="4624" width="18" style="3" customWidth="1"/>
    <col min="4625" max="4625" width="15.7109375" style="3" bestFit="1" customWidth="1"/>
    <col min="4626" max="4626" width="12.5703125" style="3"/>
    <col min="4627" max="4627" width="12.7109375" style="3" bestFit="1" customWidth="1"/>
    <col min="4628" max="4628" width="15.42578125" style="3" bestFit="1" customWidth="1"/>
    <col min="4629" max="4629" width="14" style="3" bestFit="1" customWidth="1"/>
    <col min="4630" max="4630" width="15.42578125" style="3" bestFit="1" customWidth="1"/>
    <col min="4631" max="4631" width="12.7109375" style="3" bestFit="1" customWidth="1"/>
    <col min="4632" max="4632" width="14" style="3" bestFit="1" customWidth="1"/>
    <col min="4633" max="4636" width="12.5703125" style="3"/>
    <col min="4637" max="4637" width="21" style="3" customWidth="1"/>
    <col min="4638" max="4638" width="6.28515625" style="3" customWidth="1"/>
    <col min="4639" max="4639" width="5.85546875" style="3" customWidth="1"/>
    <col min="4640" max="4642" width="12.5703125" style="3"/>
    <col min="4643" max="4643" width="12.7109375" style="3" bestFit="1" customWidth="1"/>
    <col min="4644" max="4644" width="12.5703125" style="3"/>
    <col min="4645" max="4645" width="21.85546875" style="3" customWidth="1"/>
    <col min="4646" max="4646" width="12.5703125" style="3"/>
    <col min="4647" max="4648" width="14" style="3" bestFit="1" customWidth="1"/>
    <col min="4649" max="4651" width="14.85546875" style="3" bestFit="1" customWidth="1"/>
    <col min="4652" max="4652" width="12.5703125" style="3"/>
    <col min="4653" max="4653" width="4.85546875" style="3" customWidth="1"/>
    <col min="4654" max="4659" width="12.5703125" style="3"/>
    <col min="4660" max="4662" width="17.7109375" style="3" customWidth="1"/>
    <col min="4663" max="4859" width="12.5703125" style="3"/>
    <col min="4860" max="4860" width="2" style="3" customWidth="1"/>
    <col min="4861" max="4861" width="55.5703125" style="3" customWidth="1"/>
    <col min="4862" max="4864" width="8.42578125" style="3" customWidth="1"/>
    <col min="4865" max="4865" width="2.42578125" style="3" customWidth="1"/>
    <col min="4866" max="4868" width="0" style="3" hidden="1" customWidth="1"/>
    <col min="4869" max="4869" width="8.42578125" style="3" customWidth="1"/>
    <col min="4870" max="4870" width="0" style="3" hidden="1" customWidth="1"/>
    <col min="4871" max="4871" width="1.140625" style="3" customWidth="1"/>
    <col min="4872" max="4872" width="24.42578125" style="3" customWidth="1"/>
    <col min="4873" max="4875" width="9.42578125" style="3" customWidth="1"/>
    <col min="4876" max="4876" width="1.42578125" style="3" customWidth="1"/>
    <col min="4877" max="4877" width="20.85546875" style="3" customWidth="1"/>
    <col min="4878" max="4879" width="12.7109375" style="3" bestFit="1" customWidth="1"/>
    <col min="4880" max="4880" width="18" style="3" customWidth="1"/>
    <col min="4881" max="4881" width="15.7109375" style="3" bestFit="1" customWidth="1"/>
    <col min="4882" max="4882" width="12.5703125" style="3"/>
    <col min="4883" max="4883" width="12.7109375" style="3" bestFit="1" customWidth="1"/>
    <col min="4884" max="4884" width="15.42578125" style="3" bestFit="1" customWidth="1"/>
    <col min="4885" max="4885" width="14" style="3" bestFit="1" customWidth="1"/>
    <col min="4886" max="4886" width="15.42578125" style="3" bestFit="1" customWidth="1"/>
    <col min="4887" max="4887" width="12.7109375" style="3" bestFit="1" customWidth="1"/>
    <col min="4888" max="4888" width="14" style="3" bestFit="1" customWidth="1"/>
    <col min="4889" max="4892" width="12.5703125" style="3"/>
    <col min="4893" max="4893" width="21" style="3" customWidth="1"/>
    <col min="4894" max="4894" width="6.28515625" style="3" customWidth="1"/>
    <col min="4895" max="4895" width="5.85546875" style="3" customWidth="1"/>
    <col min="4896" max="4898" width="12.5703125" style="3"/>
    <col min="4899" max="4899" width="12.7109375" style="3" bestFit="1" customWidth="1"/>
    <col min="4900" max="4900" width="12.5703125" style="3"/>
    <col min="4901" max="4901" width="21.85546875" style="3" customWidth="1"/>
    <col min="4902" max="4902" width="12.5703125" style="3"/>
    <col min="4903" max="4904" width="14" style="3" bestFit="1" customWidth="1"/>
    <col min="4905" max="4907" width="14.85546875" style="3" bestFit="1" customWidth="1"/>
    <col min="4908" max="4908" width="12.5703125" style="3"/>
    <col min="4909" max="4909" width="4.85546875" style="3" customWidth="1"/>
    <col min="4910" max="4915" width="12.5703125" style="3"/>
    <col min="4916" max="4918" width="17.7109375" style="3" customWidth="1"/>
    <col min="4919" max="5115" width="12.5703125" style="3"/>
    <col min="5116" max="5116" width="2" style="3" customWidth="1"/>
    <col min="5117" max="5117" width="55.5703125" style="3" customWidth="1"/>
    <col min="5118" max="5120" width="8.42578125" style="3" customWidth="1"/>
    <col min="5121" max="5121" width="2.42578125" style="3" customWidth="1"/>
    <col min="5122" max="5124" width="0" style="3" hidden="1" customWidth="1"/>
    <col min="5125" max="5125" width="8.42578125" style="3" customWidth="1"/>
    <col min="5126" max="5126" width="0" style="3" hidden="1" customWidth="1"/>
    <col min="5127" max="5127" width="1.140625" style="3" customWidth="1"/>
    <col min="5128" max="5128" width="24.42578125" style="3" customWidth="1"/>
    <col min="5129" max="5131" width="9.42578125" style="3" customWidth="1"/>
    <col min="5132" max="5132" width="1.42578125" style="3" customWidth="1"/>
    <col min="5133" max="5133" width="20.85546875" style="3" customWidth="1"/>
    <col min="5134" max="5135" width="12.7109375" style="3" bestFit="1" customWidth="1"/>
    <col min="5136" max="5136" width="18" style="3" customWidth="1"/>
    <col min="5137" max="5137" width="15.7109375" style="3" bestFit="1" customWidth="1"/>
    <col min="5138" max="5138" width="12.5703125" style="3"/>
    <col min="5139" max="5139" width="12.7109375" style="3" bestFit="1" customWidth="1"/>
    <col min="5140" max="5140" width="15.42578125" style="3" bestFit="1" customWidth="1"/>
    <col min="5141" max="5141" width="14" style="3" bestFit="1" customWidth="1"/>
    <col min="5142" max="5142" width="15.42578125" style="3" bestFit="1" customWidth="1"/>
    <col min="5143" max="5143" width="12.7109375" style="3" bestFit="1" customWidth="1"/>
    <col min="5144" max="5144" width="14" style="3" bestFit="1" customWidth="1"/>
    <col min="5145" max="5148" width="12.5703125" style="3"/>
    <col min="5149" max="5149" width="21" style="3" customWidth="1"/>
    <col min="5150" max="5150" width="6.28515625" style="3" customWidth="1"/>
    <col min="5151" max="5151" width="5.85546875" style="3" customWidth="1"/>
    <col min="5152" max="5154" width="12.5703125" style="3"/>
    <col min="5155" max="5155" width="12.7109375" style="3" bestFit="1" customWidth="1"/>
    <col min="5156" max="5156" width="12.5703125" style="3"/>
    <col min="5157" max="5157" width="21.85546875" style="3" customWidth="1"/>
    <col min="5158" max="5158" width="12.5703125" style="3"/>
    <col min="5159" max="5160" width="14" style="3" bestFit="1" customWidth="1"/>
    <col min="5161" max="5163" width="14.85546875" style="3" bestFit="1" customWidth="1"/>
    <col min="5164" max="5164" width="12.5703125" style="3"/>
    <col min="5165" max="5165" width="4.85546875" style="3" customWidth="1"/>
    <col min="5166" max="5171" width="12.5703125" style="3"/>
    <col min="5172" max="5174" width="17.7109375" style="3" customWidth="1"/>
    <col min="5175" max="5371" width="12.5703125" style="3"/>
    <col min="5372" max="5372" width="2" style="3" customWidth="1"/>
    <col min="5373" max="5373" width="55.5703125" style="3" customWidth="1"/>
    <col min="5374" max="5376" width="8.42578125" style="3" customWidth="1"/>
    <col min="5377" max="5377" width="2.42578125" style="3" customWidth="1"/>
    <col min="5378" max="5380" width="0" style="3" hidden="1" customWidth="1"/>
    <col min="5381" max="5381" width="8.42578125" style="3" customWidth="1"/>
    <col min="5382" max="5382" width="0" style="3" hidden="1" customWidth="1"/>
    <col min="5383" max="5383" width="1.140625" style="3" customWidth="1"/>
    <col min="5384" max="5384" width="24.42578125" style="3" customWidth="1"/>
    <col min="5385" max="5387" width="9.42578125" style="3" customWidth="1"/>
    <col min="5388" max="5388" width="1.42578125" style="3" customWidth="1"/>
    <col min="5389" max="5389" width="20.85546875" style="3" customWidth="1"/>
    <col min="5390" max="5391" width="12.7109375" style="3" bestFit="1" customWidth="1"/>
    <col min="5392" max="5392" width="18" style="3" customWidth="1"/>
    <col min="5393" max="5393" width="15.7109375" style="3" bestFit="1" customWidth="1"/>
    <col min="5394" max="5394" width="12.5703125" style="3"/>
    <col min="5395" max="5395" width="12.7109375" style="3" bestFit="1" customWidth="1"/>
    <col min="5396" max="5396" width="15.42578125" style="3" bestFit="1" customWidth="1"/>
    <col min="5397" max="5397" width="14" style="3" bestFit="1" customWidth="1"/>
    <col min="5398" max="5398" width="15.42578125" style="3" bestFit="1" customWidth="1"/>
    <col min="5399" max="5399" width="12.7109375" style="3" bestFit="1" customWidth="1"/>
    <col min="5400" max="5400" width="14" style="3" bestFit="1" customWidth="1"/>
    <col min="5401" max="5404" width="12.5703125" style="3"/>
    <col min="5405" max="5405" width="21" style="3" customWidth="1"/>
    <col min="5406" max="5406" width="6.28515625" style="3" customWidth="1"/>
    <col min="5407" max="5407" width="5.85546875" style="3" customWidth="1"/>
    <col min="5408" max="5410" width="12.5703125" style="3"/>
    <col min="5411" max="5411" width="12.7109375" style="3" bestFit="1" customWidth="1"/>
    <col min="5412" max="5412" width="12.5703125" style="3"/>
    <col min="5413" max="5413" width="21.85546875" style="3" customWidth="1"/>
    <col min="5414" max="5414" width="12.5703125" style="3"/>
    <col min="5415" max="5416" width="14" style="3" bestFit="1" customWidth="1"/>
    <col min="5417" max="5419" width="14.85546875" style="3" bestFit="1" customWidth="1"/>
    <col min="5420" max="5420" width="12.5703125" style="3"/>
    <col min="5421" max="5421" width="4.85546875" style="3" customWidth="1"/>
    <col min="5422" max="5427" width="12.5703125" style="3"/>
    <col min="5428" max="5430" width="17.7109375" style="3" customWidth="1"/>
    <col min="5431" max="5627" width="12.5703125" style="3"/>
    <col min="5628" max="5628" width="2" style="3" customWidth="1"/>
    <col min="5629" max="5629" width="55.5703125" style="3" customWidth="1"/>
    <col min="5630" max="5632" width="8.42578125" style="3" customWidth="1"/>
    <col min="5633" max="5633" width="2.42578125" style="3" customWidth="1"/>
    <col min="5634" max="5636" width="0" style="3" hidden="1" customWidth="1"/>
    <col min="5637" max="5637" width="8.42578125" style="3" customWidth="1"/>
    <col min="5638" max="5638" width="0" style="3" hidden="1" customWidth="1"/>
    <col min="5639" max="5639" width="1.140625" style="3" customWidth="1"/>
    <col min="5640" max="5640" width="24.42578125" style="3" customWidth="1"/>
    <col min="5641" max="5643" width="9.42578125" style="3" customWidth="1"/>
    <col min="5644" max="5644" width="1.42578125" style="3" customWidth="1"/>
    <col min="5645" max="5645" width="20.85546875" style="3" customWidth="1"/>
    <col min="5646" max="5647" width="12.7109375" style="3" bestFit="1" customWidth="1"/>
    <col min="5648" max="5648" width="18" style="3" customWidth="1"/>
    <col min="5649" max="5649" width="15.7109375" style="3" bestFit="1" customWidth="1"/>
    <col min="5650" max="5650" width="12.5703125" style="3"/>
    <col min="5651" max="5651" width="12.7109375" style="3" bestFit="1" customWidth="1"/>
    <col min="5652" max="5652" width="15.42578125" style="3" bestFit="1" customWidth="1"/>
    <col min="5653" max="5653" width="14" style="3" bestFit="1" customWidth="1"/>
    <col min="5654" max="5654" width="15.42578125" style="3" bestFit="1" customWidth="1"/>
    <col min="5655" max="5655" width="12.7109375" style="3" bestFit="1" customWidth="1"/>
    <col min="5656" max="5656" width="14" style="3" bestFit="1" customWidth="1"/>
    <col min="5657" max="5660" width="12.5703125" style="3"/>
    <col min="5661" max="5661" width="21" style="3" customWidth="1"/>
    <col min="5662" max="5662" width="6.28515625" style="3" customWidth="1"/>
    <col min="5663" max="5663" width="5.85546875" style="3" customWidth="1"/>
    <col min="5664" max="5666" width="12.5703125" style="3"/>
    <col min="5667" max="5667" width="12.7109375" style="3" bestFit="1" customWidth="1"/>
    <col min="5668" max="5668" width="12.5703125" style="3"/>
    <col min="5669" max="5669" width="21.85546875" style="3" customWidth="1"/>
    <col min="5670" max="5670" width="12.5703125" style="3"/>
    <col min="5671" max="5672" width="14" style="3" bestFit="1" customWidth="1"/>
    <col min="5673" max="5675" width="14.85546875" style="3" bestFit="1" customWidth="1"/>
    <col min="5676" max="5676" width="12.5703125" style="3"/>
    <col min="5677" max="5677" width="4.85546875" style="3" customWidth="1"/>
    <col min="5678" max="5683" width="12.5703125" style="3"/>
    <col min="5684" max="5686" width="17.7109375" style="3" customWidth="1"/>
    <col min="5687" max="5883" width="12.5703125" style="3"/>
    <col min="5884" max="5884" width="2" style="3" customWidth="1"/>
    <col min="5885" max="5885" width="55.5703125" style="3" customWidth="1"/>
    <col min="5886" max="5888" width="8.42578125" style="3" customWidth="1"/>
    <col min="5889" max="5889" width="2.42578125" style="3" customWidth="1"/>
    <col min="5890" max="5892" width="0" style="3" hidden="1" customWidth="1"/>
    <col min="5893" max="5893" width="8.42578125" style="3" customWidth="1"/>
    <col min="5894" max="5894" width="0" style="3" hidden="1" customWidth="1"/>
    <col min="5895" max="5895" width="1.140625" style="3" customWidth="1"/>
    <col min="5896" max="5896" width="24.42578125" style="3" customWidth="1"/>
    <col min="5897" max="5899" width="9.42578125" style="3" customWidth="1"/>
    <col min="5900" max="5900" width="1.42578125" style="3" customWidth="1"/>
    <col min="5901" max="5901" width="20.85546875" style="3" customWidth="1"/>
    <col min="5902" max="5903" width="12.7109375" style="3" bestFit="1" customWidth="1"/>
    <col min="5904" max="5904" width="18" style="3" customWidth="1"/>
    <col min="5905" max="5905" width="15.7109375" style="3" bestFit="1" customWidth="1"/>
    <col min="5906" max="5906" width="12.5703125" style="3"/>
    <col min="5907" max="5907" width="12.7109375" style="3" bestFit="1" customWidth="1"/>
    <col min="5908" max="5908" width="15.42578125" style="3" bestFit="1" customWidth="1"/>
    <col min="5909" max="5909" width="14" style="3" bestFit="1" customWidth="1"/>
    <col min="5910" max="5910" width="15.42578125" style="3" bestFit="1" customWidth="1"/>
    <col min="5911" max="5911" width="12.7109375" style="3" bestFit="1" customWidth="1"/>
    <col min="5912" max="5912" width="14" style="3" bestFit="1" customWidth="1"/>
    <col min="5913" max="5916" width="12.5703125" style="3"/>
    <col min="5917" max="5917" width="21" style="3" customWidth="1"/>
    <col min="5918" max="5918" width="6.28515625" style="3" customWidth="1"/>
    <col min="5919" max="5919" width="5.85546875" style="3" customWidth="1"/>
    <col min="5920" max="5922" width="12.5703125" style="3"/>
    <col min="5923" max="5923" width="12.7109375" style="3" bestFit="1" customWidth="1"/>
    <col min="5924" max="5924" width="12.5703125" style="3"/>
    <col min="5925" max="5925" width="21.85546875" style="3" customWidth="1"/>
    <col min="5926" max="5926" width="12.5703125" style="3"/>
    <col min="5927" max="5928" width="14" style="3" bestFit="1" customWidth="1"/>
    <col min="5929" max="5931" width="14.85546875" style="3" bestFit="1" customWidth="1"/>
    <col min="5932" max="5932" width="12.5703125" style="3"/>
    <col min="5933" max="5933" width="4.85546875" style="3" customWidth="1"/>
    <col min="5934" max="5939" width="12.5703125" style="3"/>
    <col min="5940" max="5942" width="17.7109375" style="3" customWidth="1"/>
    <col min="5943" max="6139" width="12.5703125" style="3"/>
    <col min="6140" max="6140" width="2" style="3" customWidth="1"/>
    <col min="6141" max="6141" width="55.5703125" style="3" customWidth="1"/>
    <col min="6142" max="6144" width="8.42578125" style="3" customWidth="1"/>
    <col min="6145" max="6145" width="2.42578125" style="3" customWidth="1"/>
    <col min="6146" max="6148" width="0" style="3" hidden="1" customWidth="1"/>
    <col min="6149" max="6149" width="8.42578125" style="3" customWidth="1"/>
    <col min="6150" max="6150" width="0" style="3" hidden="1" customWidth="1"/>
    <col min="6151" max="6151" width="1.140625" style="3" customWidth="1"/>
    <col min="6152" max="6152" width="24.42578125" style="3" customWidth="1"/>
    <col min="6153" max="6155" width="9.42578125" style="3" customWidth="1"/>
    <col min="6156" max="6156" width="1.42578125" style="3" customWidth="1"/>
    <col min="6157" max="6157" width="20.85546875" style="3" customWidth="1"/>
    <col min="6158" max="6159" width="12.7109375" style="3" bestFit="1" customWidth="1"/>
    <col min="6160" max="6160" width="18" style="3" customWidth="1"/>
    <col min="6161" max="6161" width="15.7109375" style="3" bestFit="1" customWidth="1"/>
    <col min="6162" max="6162" width="12.5703125" style="3"/>
    <col min="6163" max="6163" width="12.7109375" style="3" bestFit="1" customWidth="1"/>
    <col min="6164" max="6164" width="15.42578125" style="3" bestFit="1" customWidth="1"/>
    <col min="6165" max="6165" width="14" style="3" bestFit="1" customWidth="1"/>
    <col min="6166" max="6166" width="15.42578125" style="3" bestFit="1" customWidth="1"/>
    <col min="6167" max="6167" width="12.7109375" style="3" bestFit="1" customWidth="1"/>
    <col min="6168" max="6168" width="14" style="3" bestFit="1" customWidth="1"/>
    <col min="6169" max="6172" width="12.5703125" style="3"/>
    <col min="6173" max="6173" width="21" style="3" customWidth="1"/>
    <col min="6174" max="6174" width="6.28515625" style="3" customWidth="1"/>
    <col min="6175" max="6175" width="5.85546875" style="3" customWidth="1"/>
    <col min="6176" max="6178" width="12.5703125" style="3"/>
    <col min="6179" max="6179" width="12.7109375" style="3" bestFit="1" customWidth="1"/>
    <col min="6180" max="6180" width="12.5703125" style="3"/>
    <col min="6181" max="6181" width="21.85546875" style="3" customWidth="1"/>
    <col min="6182" max="6182" width="12.5703125" style="3"/>
    <col min="6183" max="6184" width="14" style="3" bestFit="1" customWidth="1"/>
    <col min="6185" max="6187" width="14.85546875" style="3" bestFit="1" customWidth="1"/>
    <col min="6188" max="6188" width="12.5703125" style="3"/>
    <col min="6189" max="6189" width="4.85546875" style="3" customWidth="1"/>
    <col min="6190" max="6195" width="12.5703125" style="3"/>
    <col min="6196" max="6198" width="17.7109375" style="3" customWidth="1"/>
    <col min="6199" max="6395" width="12.5703125" style="3"/>
    <col min="6396" max="6396" width="2" style="3" customWidth="1"/>
    <col min="6397" max="6397" width="55.5703125" style="3" customWidth="1"/>
    <col min="6398" max="6400" width="8.42578125" style="3" customWidth="1"/>
    <col min="6401" max="6401" width="2.42578125" style="3" customWidth="1"/>
    <col min="6402" max="6404" width="0" style="3" hidden="1" customWidth="1"/>
    <col min="6405" max="6405" width="8.42578125" style="3" customWidth="1"/>
    <col min="6406" max="6406" width="0" style="3" hidden="1" customWidth="1"/>
    <col min="6407" max="6407" width="1.140625" style="3" customWidth="1"/>
    <col min="6408" max="6408" width="24.42578125" style="3" customWidth="1"/>
    <col min="6409" max="6411" width="9.42578125" style="3" customWidth="1"/>
    <col min="6412" max="6412" width="1.42578125" style="3" customWidth="1"/>
    <col min="6413" max="6413" width="20.85546875" style="3" customWidth="1"/>
    <col min="6414" max="6415" width="12.7109375" style="3" bestFit="1" customWidth="1"/>
    <col min="6416" max="6416" width="18" style="3" customWidth="1"/>
    <col min="6417" max="6417" width="15.7109375" style="3" bestFit="1" customWidth="1"/>
    <col min="6418" max="6418" width="12.5703125" style="3"/>
    <col min="6419" max="6419" width="12.7109375" style="3" bestFit="1" customWidth="1"/>
    <col min="6420" max="6420" width="15.42578125" style="3" bestFit="1" customWidth="1"/>
    <col min="6421" max="6421" width="14" style="3" bestFit="1" customWidth="1"/>
    <col min="6422" max="6422" width="15.42578125" style="3" bestFit="1" customWidth="1"/>
    <col min="6423" max="6423" width="12.7109375" style="3" bestFit="1" customWidth="1"/>
    <col min="6424" max="6424" width="14" style="3" bestFit="1" customWidth="1"/>
    <col min="6425" max="6428" width="12.5703125" style="3"/>
    <col min="6429" max="6429" width="21" style="3" customWidth="1"/>
    <col min="6430" max="6430" width="6.28515625" style="3" customWidth="1"/>
    <col min="6431" max="6431" width="5.85546875" style="3" customWidth="1"/>
    <col min="6432" max="6434" width="12.5703125" style="3"/>
    <col min="6435" max="6435" width="12.7109375" style="3" bestFit="1" customWidth="1"/>
    <col min="6436" max="6436" width="12.5703125" style="3"/>
    <col min="6437" max="6437" width="21.85546875" style="3" customWidth="1"/>
    <col min="6438" max="6438" width="12.5703125" style="3"/>
    <col min="6439" max="6440" width="14" style="3" bestFit="1" customWidth="1"/>
    <col min="6441" max="6443" width="14.85546875" style="3" bestFit="1" customWidth="1"/>
    <col min="6444" max="6444" width="12.5703125" style="3"/>
    <col min="6445" max="6445" width="4.85546875" style="3" customWidth="1"/>
    <col min="6446" max="6451" width="12.5703125" style="3"/>
    <col min="6452" max="6454" width="17.7109375" style="3" customWidth="1"/>
    <col min="6455" max="6651" width="12.5703125" style="3"/>
    <col min="6652" max="6652" width="2" style="3" customWidth="1"/>
    <col min="6653" max="6653" width="55.5703125" style="3" customWidth="1"/>
    <col min="6654" max="6656" width="8.42578125" style="3" customWidth="1"/>
    <col min="6657" max="6657" width="2.42578125" style="3" customWidth="1"/>
    <col min="6658" max="6660" width="0" style="3" hidden="1" customWidth="1"/>
    <col min="6661" max="6661" width="8.42578125" style="3" customWidth="1"/>
    <col min="6662" max="6662" width="0" style="3" hidden="1" customWidth="1"/>
    <col min="6663" max="6663" width="1.140625" style="3" customWidth="1"/>
    <col min="6664" max="6664" width="24.42578125" style="3" customWidth="1"/>
    <col min="6665" max="6667" width="9.42578125" style="3" customWidth="1"/>
    <col min="6668" max="6668" width="1.42578125" style="3" customWidth="1"/>
    <col min="6669" max="6669" width="20.85546875" style="3" customWidth="1"/>
    <col min="6670" max="6671" width="12.7109375" style="3" bestFit="1" customWidth="1"/>
    <col min="6672" max="6672" width="18" style="3" customWidth="1"/>
    <col min="6673" max="6673" width="15.7109375" style="3" bestFit="1" customWidth="1"/>
    <col min="6674" max="6674" width="12.5703125" style="3"/>
    <col min="6675" max="6675" width="12.7109375" style="3" bestFit="1" customWidth="1"/>
    <col min="6676" max="6676" width="15.42578125" style="3" bestFit="1" customWidth="1"/>
    <col min="6677" max="6677" width="14" style="3" bestFit="1" customWidth="1"/>
    <col min="6678" max="6678" width="15.42578125" style="3" bestFit="1" customWidth="1"/>
    <col min="6679" max="6679" width="12.7109375" style="3" bestFit="1" customWidth="1"/>
    <col min="6680" max="6680" width="14" style="3" bestFit="1" customWidth="1"/>
    <col min="6681" max="6684" width="12.5703125" style="3"/>
    <col min="6685" max="6685" width="21" style="3" customWidth="1"/>
    <col min="6686" max="6686" width="6.28515625" style="3" customWidth="1"/>
    <col min="6687" max="6687" width="5.85546875" style="3" customWidth="1"/>
    <col min="6688" max="6690" width="12.5703125" style="3"/>
    <col min="6691" max="6691" width="12.7109375" style="3" bestFit="1" customWidth="1"/>
    <col min="6692" max="6692" width="12.5703125" style="3"/>
    <col min="6693" max="6693" width="21.85546875" style="3" customWidth="1"/>
    <col min="6694" max="6694" width="12.5703125" style="3"/>
    <col min="6695" max="6696" width="14" style="3" bestFit="1" customWidth="1"/>
    <col min="6697" max="6699" width="14.85546875" style="3" bestFit="1" customWidth="1"/>
    <col min="6700" max="6700" width="12.5703125" style="3"/>
    <col min="6701" max="6701" width="4.85546875" style="3" customWidth="1"/>
    <col min="6702" max="6707" width="12.5703125" style="3"/>
    <col min="6708" max="6710" width="17.7109375" style="3" customWidth="1"/>
    <col min="6711" max="6907" width="12.5703125" style="3"/>
    <col min="6908" max="6908" width="2" style="3" customWidth="1"/>
    <col min="6909" max="6909" width="55.5703125" style="3" customWidth="1"/>
    <col min="6910" max="6912" width="8.42578125" style="3" customWidth="1"/>
    <col min="6913" max="6913" width="2.42578125" style="3" customWidth="1"/>
    <col min="6914" max="6916" width="0" style="3" hidden="1" customWidth="1"/>
    <col min="6917" max="6917" width="8.42578125" style="3" customWidth="1"/>
    <col min="6918" max="6918" width="0" style="3" hidden="1" customWidth="1"/>
    <col min="6919" max="6919" width="1.140625" style="3" customWidth="1"/>
    <col min="6920" max="6920" width="24.42578125" style="3" customWidth="1"/>
    <col min="6921" max="6923" width="9.42578125" style="3" customWidth="1"/>
    <col min="6924" max="6924" width="1.42578125" style="3" customWidth="1"/>
    <col min="6925" max="6925" width="20.85546875" style="3" customWidth="1"/>
    <col min="6926" max="6927" width="12.7109375" style="3" bestFit="1" customWidth="1"/>
    <col min="6928" max="6928" width="18" style="3" customWidth="1"/>
    <col min="6929" max="6929" width="15.7109375" style="3" bestFit="1" customWidth="1"/>
    <col min="6930" max="6930" width="12.5703125" style="3"/>
    <col min="6931" max="6931" width="12.7109375" style="3" bestFit="1" customWidth="1"/>
    <col min="6932" max="6932" width="15.42578125" style="3" bestFit="1" customWidth="1"/>
    <col min="6933" max="6933" width="14" style="3" bestFit="1" customWidth="1"/>
    <col min="6934" max="6934" width="15.42578125" style="3" bestFit="1" customWidth="1"/>
    <col min="6935" max="6935" width="12.7109375" style="3" bestFit="1" customWidth="1"/>
    <col min="6936" max="6936" width="14" style="3" bestFit="1" customWidth="1"/>
    <col min="6937" max="6940" width="12.5703125" style="3"/>
    <col min="6941" max="6941" width="21" style="3" customWidth="1"/>
    <col min="6942" max="6942" width="6.28515625" style="3" customWidth="1"/>
    <col min="6943" max="6943" width="5.85546875" style="3" customWidth="1"/>
    <col min="6944" max="6946" width="12.5703125" style="3"/>
    <col min="6947" max="6947" width="12.7109375" style="3" bestFit="1" customWidth="1"/>
    <col min="6948" max="6948" width="12.5703125" style="3"/>
    <col min="6949" max="6949" width="21.85546875" style="3" customWidth="1"/>
    <col min="6950" max="6950" width="12.5703125" style="3"/>
    <col min="6951" max="6952" width="14" style="3" bestFit="1" customWidth="1"/>
    <col min="6953" max="6955" width="14.85546875" style="3" bestFit="1" customWidth="1"/>
    <col min="6956" max="6956" width="12.5703125" style="3"/>
    <col min="6957" max="6957" width="4.85546875" style="3" customWidth="1"/>
    <col min="6958" max="6963" width="12.5703125" style="3"/>
    <col min="6964" max="6966" width="17.7109375" style="3" customWidth="1"/>
    <col min="6967" max="7163" width="12.5703125" style="3"/>
    <col min="7164" max="7164" width="2" style="3" customWidth="1"/>
    <col min="7165" max="7165" width="55.5703125" style="3" customWidth="1"/>
    <col min="7166" max="7168" width="8.42578125" style="3" customWidth="1"/>
    <col min="7169" max="7169" width="2.42578125" style="3" customWidth="1"/>
    <col min="7170" max="7172" width="0" style="3" hidden="1" customWidth="1"/>
    <col min="7173" max="7173" width="8.42578125" style="3" customWidth="1"/>
    <col min="7174" max="7174" width="0" style="3" hidden="1" customWidth="1"/>
    <col min="7175" max="7175" width="1.140625" style="3" customWidth="1"/>
    <col min="7176" max="7176" width="24.42578125" style="3" customWidth="1"/>
    <col min="7177" max="7179" width="9.42578125" style="3" customWidth="1"/>
    <col min="7180" max="7180" width="1.42578125" style="3" customWidth="1"/>
    <col min="7181" max="7181" width="20.85546875" style="3" customWidth="1"/>
    <col min="7182" max="7183" width="12.7109375" style="3" bestFit="1" customWidth="1"/>
    <col min="7184" max="7184" width="18" style="3" customWidth="1"/>
    <col min="7185" max="7185" width="15.7109375" style="3" bestFit="1" customWidth="1"/>
    <col min="7186" max="7186" width="12.5703125" style="3"/>
    <col min="7187" max="7187" width="12.7109375" style="3" bestFit="1" customWidth="1"/>
    <col min="7188" max="7188" width="15.42578125" style="3" bestFit="1" customWidth="1"/>
    <col min="7189" max="7189" width="14" style="3" bestFit="1" customWidth="1"/>
    <col min="7190" max="7190" width="15.42578125" style="3" bestFit="1" customWidth="1"/>
    <col min="7191" max="7191" width="12.7109375" style="3" bestFit="1" customWidth="1"/>
    <col min="7192" max="7192" width="14" style="3" bestFit="1" customWidth="1"/>
    <col min="7193" max="7196" width="12.5703125" style="3"/>
    <col min="7197" max="7197" width="21" style="3" customWidth="1"/>
    <col min="7198" max="7198" width="6.28515625" style="3" customWidth="1"/>
    <col min="7199" max="7199" width="5.85546875" style="3" customWidth="1"/>
    <col min="7200" max="7202" width="12.5703125" style="3"/>
    <col min="7203" max="7203" width="12.7109375" style="3" bestFit="1" customWidth="1"/>
    <col min="7204" max="7204" width="12.5703125" style="3"/>
    <col min="7205" max="7205" width="21.85546875" style="3" customWidth="1"/>
    <col min="7206" max="7206" width="12.5703125" style="3"/>
    <col min="7207" max="7208" width="14" style="3" bestFit="1" customWidth="1"/>
    <col min="7209" max="7211" width="14.85546875" style="3" bestFit="1" customWidth="1"/>
    <col min="7212" max="7212" width="12.5703125" style="3"/>
    <col min="7213" max="7213" width="4.85546875" style="3" customWidth="1"/>
    <col min="7214" max="7219" width="12.5703125" style="3"/>
    <col min="7220" max="7222" width="17.7109375" style="3" customWidth="1"/>
    <col min="7223" max="7419" width="12.5703125" style="3"/>
    <col min="7420" max="7420" width="2" style="3" customWidth="1"/>
    <col min="7421" max="7421" width="55.5703125" style="3" customWidth="1"/>
    <col min="7422" max="7424" width="8.42578125" style="3" customWidth="1"/>
    <col min="7425" max="7425" width="2.42578125" style="3" customWidth="1"/>
    <col min="7426" max="7428" width="0" style="3" hidden="1" customWidth="1"/>
    <col min="7429" max="7429" width="8.42578125" style="3" customWidth="1"/>
    <col min="7430" max="7430" width="0" style="3" hidden="1" customWidth="1"/>
    <col min="7431" max="7431" width="1.140625" style="3" customWidth="1"/>
    <col min="7432" max="7432" width="24.42578125" style="3" customWidth="1"/>
    <col min="7433" max="7435" width="9.42578125" style="3" customWidth="1"/>
    <col min="7436" max="7436" width="1.42578125" style="3" customWidth="1"/>
    <col min="7437" max="7437" width="20.85546875" style="3" customWidth="1"/>
    <col min="7438" max="7439" width="12.7109375" style="3" bestFit="1" customWidth="1"/>
    <col min="7440" max="7440" width="18" style="3" customWidth="1"/>
    <col min="7441" max="7441" width="15.7109375" style="3" bestFit="1" customWidth="1"/>
    <col min="7442" max="7442" width="12.5703125" style="3"/>
    <col min="7443" max="7443" width="12.7109375" style="3" bestFit="1" customWidth="1"/>
    <col min="7444" max="7444" width="15.42578125" style="3" bestFit="1" customWidth="1"/>
    <col min="7445" max="7445" width="14" style="3" bestFit="1" customWidth="1"/>
    <col min="7446" max="7446" width="15.42578125" style="3" bestFit="1" customWidth="1"/>
    <col min="7447" max="7447" width="12.7109375" style="3" bestFit="1" customWidth="1"/>
    <col min="7448" max="7448" width="14" style="3" bestFit="1" customWidth="1"/>
    <col min="7449" max="7452" width="12.5703125" style="3"/>
    <col min="7453" max="7453" width="21" style="3" customWidth="1"/>
    <col min="7454" max="7454" width="6.28515625" style="3" customWidth="1"/>
    <col min="7455" max="7455" width="5.85546875" style="3" customWidth="1"/>
    <col min="7456" max="7458" width="12.5703125" style="3"/>
    <col min="7459" max="7459" width="12.7109375" style="3" bestFit="1" customWidth="1"/>
    <col min="7460" max="7460" width="12.5703125" style="3"/>
    <col min="7461" max="7461" width="21.85546875" style="3" customWidth="1"/>
    <col min="7462" max="7462" width="12.5703125" style="3"/>
    <col min="7463" max="7464" width="14" style="3" bestFit="1" customWidth="1"/>
    <col min="7465" max="7467" width="14.85546875" style="3" bestFit="1" customWidth="1"/>
    <col min="7468" max="7468" width="12.5703125" style="3"/>
    <col min="7469" max="7469" width="4.85546875" style="3" customWidth="1"/>
    <col min="7470" max="7475" width="12.5703125" style="3"/>
    <col min="7476" max="7478" width="17.7109375" style="3" customWidth="1"/>
    <col min="7479" max="7675" width="12.5703125" style="3"/>
    <col min="7676" max="7676" width="2" style="3" customWidth="1"/>
    <col min="7677" max="7677" width="55.5703125" style="3" customWidth="1"/>
    <col min="7678" max="7680" width="8.42578125" style="3" customWidth="1"/>
    <col min="7681" max="7681" width="2.42578125" style="3" customWidth="1"/>
    <col min="7682" max="7684" width="0" style="3" hidden="1" customWidth="1"/>
    <col min="7685" max="7685" width="8.42578125" style="3" customWidth="1"/>
    <col min="7686" max="7686" width="0" style="3" hidden="1" customWidth="1"/>
    <col min="7687" max="7687" width="1.140625" style="3" customWidth="1"/>
    <col min="7688" max="7688" width="24.42578125" style="3" customWidth="1"/>
    <col min="7689" max="7691" width="9.42578125" style="3" customWidth="1"/>
    <col min="7692" max="7692" width="1.42578125" style="3" customWidth="1"/>
    <col min="7693" max="7693" width="20.85546875" style="3" customWidth="1"/>
    <col min="7694" max="7695" width="12.7109375" style="3" bestFit="1" customWidth="1"/>
    <col min="7696" max="7696" width="18" style="3" customWidth="1"/>
    <col min="7697" max="7697" width="15.7109375" style="3" bestFit="1" customWidth="1"/>
    <col min="7698" max="7698" width="12.5703125" style="3"/>
    <col min="7699" max="7699" width="12.7109375" style="3" bestFit="1" customWidth="1"/>
    <col min="7700" max="7700" width="15.42578125" style="3" bestFit="1" customWidth="1"/>
    <col min="7701" max="7701" width="14" style="3" bestFit="1" customWidth="1"/>
    <col min="7702" max="7702" width="15.42578125" style="3" bestFit="1" customWidth="1"/>
    <col min="7703" max="7703" width="12.7109375" style="3" bestFit="1" customWidth="1"/>
    <col min="7704" max="7704" width="14" style="3" bestFit="1" customWidth="1"/>
    <col min="7705" max="7708" width="12.5703125" style="3"/>
    <col min="7709" max="7709" width="21" style="3" customWidth="1"/>
    <col min="7710" max="7710" width="6.28515625" style="3" customWidth="1"/>
    <col min="7711" max="7711" width="5.85546875" style="3" customWidth="1"/>
    <col min="7712" max="7714" width="12.5703125" style="3"/>
    <col min="7715" max="7715" width="12.7109375" style="3" bestFit="1" customWidth="1"/>
    <col min="7716" max="7716" width="12.5703125" style="3"/>
    <col min="7717" max="7717" width="21.85546875" style="3" customWidth="1"/>
    <col min="7718" max="7718" width="12.5703125" style="3"/>
    <col min="7719" max="7720" width="14" style="3" bestFit="1" customWidth="1"/>
    <col min="7721" max="7723" width="14.85546875" style="3" bestFit="1" customWidth="1"/>
    <col min="7724" max="7724" width="12.5703125" style="3"/>
    <col min="7725" max="7725" width="4.85546875" style="3" customWidth="1"/>
    <col min="7726" max="7731" width="12.5703125" style="3"/>
    <col min="7732" max="7734" width="17.7109375" style="3" customWidth="1"/>
    <col min="7735" max="7931" width="12.5703125" style="3"/>
    <col min="7932" max="7932" width="2" style="3" customWidth="1"/>
    <col min="7933" max="7933" width="55.5703125" style="3" customWidth="1"/>
    <col min="7934" max="7936" width="8.42578125" style="3" customWidth="1"/>
    <col min="7937" max="7937" width="2.42578125" style="3" customWidth="1"/>
    <col min="7938" max="7940" width="0" style="3" hidden="1" customWidth="1"/>
    <col min="7941" max="7941" width="8.42578125" style="3" customWidth="1"/>
    <col min="7942" max="7942" width="0" style="3" hidden="1" customWidth="1"/>
    <col min="7943" max="7943" width="1.140625" style="3" customWidth="1"/>
    <col min="7944" max="7944" width="24.42578125" style="3" customWidth="1"/>
    <col min="7945" max="7947" width="9.42578125" style="3" customWidth="1"/>
    <col min="7948" max="7948" width="1.42578125" style="3" customWidth="1"/>
    <col min="7949" max="7949" width="20.85546875" style="3" customWidth="1"/>
    <col min="7950" max="7951" width="12.7109375" style="3" bestFit="1" customWidth="1"/>
    <col min="7952" max="7952" width="18" style="3" customWidth="1"/>
    <col min="7953" max="7953" width="15.7109375" style="3" bestFit="1" customWidth="1"/>
    <col min="7954" max="7954" width="12.5703125" style="3"/>
    <col min="7955" max="7955" width="12.7109375" style="3" bestFit="1" customWidth="1"/>
    <col min="7956" max="7956" width="15.42578125" style="3" bestFit="1" customWidth="1"/>
    <col min="7957" max="7957" width="14" style="3" bestFit="1" customWidth="1"/>
    <col min="7958" max="7958" width="15.42578125" style="3" bestFit="1" customWidth="1"/>
    <col min="7959" max="7959" width="12.7109375" style="3" bestFit="1" customWidth="1"/>
    <col min="7960" max="7960" width="14" style="3" bestFit="1" customWidth="1"/>
    <col min="7961" max="7964" width="12.5703125" style="3"/>
    <col min="7965" max="7965" width="21" style="3" customWidth="1"/>
    <col min="7966" max="7966" width="6.28515625" style="3" customWidth="1"/>
    <col min="7967" max="7967" width="5.85546875" style="3" customWidth="1"/>
    <col min="7968" max="7970" width="12.5703125" style="3"/>
    <col min="7971" max="7971" width="12.7109375" style="3" bestFit="1" customWidth="1"/>
    <col min="7972" max="7972" width="12.5703125" style="3"/>
    <col min="7973" max="7973" width="21.85546875" style="3" customWidth="1"/>
    <col min="7974" max="7974" width="12.5703125" style="3"/>
    <col min="7975" max="7976" width="14" style="3" bestFit="1" customWidth="1"/>
    <col min="7977" max="7979" width="14.85546875" style="3" bestFit="1" customWidth="1"/>
    <col min="7980" max="7980" width="12.5703125" style="3"/>
    <col min="7981" max="7981" width="4.85546875" style="3" customWidth="1"/>
    <col min="7982" max="7987" width="12.5703125" style="3"/>
    <col min="7988" max="7990" width="17.7109375" style="3" customWidth="1"/>
    <col min="7991" max="8187" width="12.5703125" style="3"/>
    <col min="8188" max="8188" width="2" style="3" customWidth="1"/>
    <col min="8189" max="8189" width="55.5703125" style="3" customWidth="1"/>
    <col min="8190" max="8192" width="8.42578125" style="3" customWidth="1"/>
    <col min="8193" max="8193" width="2.42578125" style="3" customWidth="1"/>
    <col min="8194" max="8196" width="0" style="3" hidden="1" customWidth="1"/>
    <col min="8197" max="8197" width="8.42578125" style="3" customWidth="1"/>
    <col min="8198" max="8198" width="0" style="3" hidden="1" customWidth="1"/>
    <col min="8199" max="8199" width="1.140625" style="3" customWidth="1"/>
    <col min="8200" max="8200" width="24.42578125" style="3" customWidth="1"/>
    <col min="8201" max="8203" width="9.42578125" style="3" customWidth="1"/>
    <col min="8204" max="8204" width="1.42578125" style="3" customWidth="1"/>
    <col min="8205" max="8205" width="20.85546875" style="3" customWidth="1"/>
    <col min="8206" max="8207" width="12.7109375" style="3" bestFit="1" customWidth="1"/>
    <col min="8208" max="8208" width="18" style="3" customWidth="1"/>
    <col min="8209" max="8209" width="15.7109375" style="3" bestFit="1" customWidth="1"/>
    <col min="8210" max="8210" width="12.5703125" style="3"/>
    <col min="8211" max="8211" width="12.7109375" style="3" bestFit="1" customWidth="1"/>
    <col min="8212" max="8212" width="15.42578125" style="3" bestFit="1" customWidth="1"/>
    <col min="8213" max="8213" width="14" style="3" bestFit="1" customWidth="1"/>
    <col min="8214" max="8214" width="15.42578125" style="3" bestFit="1" customWidth="1"/>
    <col min="8215" max="8215" width="12.7109375" style="3" bestFit="1" customWidth="1"/>
    <col min="8216" max="8216" width="14" style="3" bestFit="1" customWidth="1"/>
    <col min="8217" max="8220" width="12.5703125" style="3"/>
    <col min="8221" max="8221" width="21" style="3" customWidth="1"/>
    <col min="8222" max="8222" width="6.28515625" style="3" customWidth="1"/>
    <col min="8223" max="8223" width="5.85546875" style="3" customWidth="1"/>
    <col min="8224" max="8226" width="12.5703125" style="3"/>
    <col min="8227" max="8227" width="12.7109375" style="3" bestFit="1" customWidth="1"/>
    <col min="8228" max="8228" width="12.5703125" style="3"/>
    <col min="8229" max="8229" width="21.85546875" style="3" customWidth="1"/>
    <col min="8230" max="8230" width="12.5703125" style="3"/>
    <col min="8231" max="8232" width="14" style="3" bestFit="1" customWidth="1"/>
    <col min="8233" max="8235" width="14.85546875" style="3" bestFit="1" customWidth="1"/>
    <col min="8236" max="8236" width="12.5703125" style="3"/>
    <col min="8237" max="8237" width="4.85546875" style="3" customWidth="1"/>
    <col min="8238" max="8243" width="12.5703125" style="3"/>
    <col min="8244" max="8246" width="17.7109375" style="3" customWidth="1"/>
    <col min="8247" max="8443" width="12.5703125" style="3"/>
    <col min="8444" max="8444" width="2" style="3" customWidth="1"/>
    <col min="8445" max="8445" width="55.5703125" style="3" customWidth="1"/>
    <col min="8446" max="8448" width="8.42578125" style="3" customWidth="1"/>
    <col min="8449" max="8449" width="2.42578125" style="3" customWidth="1"/>
    <col min="8450" max="8452" width="0" style="3" hidden="1" customWidth="1"/>
    <col min="8453" max="8453" width="8.42578125" style="3" customWidth="1"/>
    <col min="8454" max="8454" width="0" style="3" hidden="1" customWidth="1"/>
    <col min="8455" max="8455" width="1.140625" style="3" customWidth="1"/>
    <col min="8456" max="8456" width="24.42578125" style="3" customWidth="1"/>
    <col min="8457" max="8459" width="9.42578125" style="3" customWidth="1"/>
    <col min="8460" max="8460" width="1.42578125" style="3" customWidth="1"/>
    <col min="8461" max="8461" width="20.85546875" style="3" customWidth="1"/>
    <col min="8462" max="8463" width="12.7109375" style="3" bestFit="1" customWidth="1"/>
    <col min="8464" max="8464" width="18" style="3" customWidth="1"/>
    <col min="8465" max="8465" width="15.7109375" style="3" bestFit="1" customWidth="1"/>
    <col min="8466" max="8466" width="12.5703125" style="3"/>
    <col min="8467" max="8467" width="12.7109375" style="3" bestFit="1" customWidth="1"/>
    <col min="8468" max="8468" width="15.42578125" style="3" bestFit="1" customWidth="1"/>
    <col min="8469" max="8469" width="14" style="3" bestFit="1" customWidth="1"/>
    <col min="8470" max="8470" width="15.42578125" style="3" bestFit="1" customWidth="1"/>
    <col min="8471" max="8471" width="12.7109375" style="3" bestFit="1" customWidth="1"/>
    <col min="8472" max="8472" width="14" style="3" bestFit="1" customWidth="1"/>
    <col min="8473" max="8476" width="12.5703125" style="3"/>
    <col min="8477" max="8477" width="21" style="3" customWidth="1"/>
    <col min="8478" max="8478" width="6.28515625" style="3" customWidth="1"/>
    <col min="8479" max="8479" width="5.85546875" style="3" customWidth="1"/>
    <col min="8480" max="8482" width="12.5703125" style="3"/>
    <col min="8483" max="8483" width="12.7109375" style="3" bestFit="1" customWidth="1"/>
    <col min="8484" max="8484" width="12.5703125" style="3"/>
    <col min="8485" max="8485" width="21.85546875" style="3" customWidth="1"/>
    <col min="8486" max="8486" width="12.5703125" style="3"/>
    <col min="8487" max="8488" width="14" style="3" bestFit="1" customWidth="1"/>
    <col min="8489" max="8491" width="14.85546875" style="3" bestFit="1" customWidth="1"/>
    <col min="8492" max="8492" width="12.5703125" style="3"/>
    <col min="8493" max="8493" width="4.85546875" style="3" customWidth="1"/>
    <col min="8494" max="8499" width="12.5703125" style="3"/>
    <col min="8500" max="8502" width="17.7109375" style="3" customWidth="1"/>
    <col min="8503" max="8699" width="12.5703125" style="3"/>
    <col min="8700" max="8700" width="2" style="3" customWidth="1"/>
    <col min="8701" max="8701" width="55.5703125" style="3" customWidth="1"/>
    <col min="8702" max="8704" width="8.42578125" style="3" customWidth="1"/>
    <col min="8705" max="8705" width="2.42578125" style="3" customWidth="1"/>
    <col min="8706" max="8708" width="0" style="3" hidden="1" customWidth="1"/>
    <col min="8709" max="8709" width="8.42578125" style="3" customWidth="1"/>
    <col min="8710" max="8710" width="0" style="3" hidden="1" customWidth="1"/>
    <col min="8711" max="8711" width="1.140625" style="3" customWidth="1"/>
    <col min="8712" max="8712" width="24.42578125" style="3" customWidth="1"/>
    <col min="8713" max="8715" width="9.42578125" style="3" customWidth="1"/>
    <col min="8716" max="8716" width="1.42578125" style="3" customWidth="1"/>
    <col min="8717" max="8717" width="20.85546875" style="3" customWidth="1"/>
    <col min="8718" max="8719" width="12.7109375" style="3" bestFit="1" customWidth="1"/>
    <col min="8720" max="8720" width="18" style="3" customWidth="1"/>
    <col min="8721" max="8721" width="15.7109375" style="3" bestFit="1" customWidth="1"/>
    <col min="8722" max="8722" width="12.5703125" style="3"/>
    <col min="8723" max="8723" width="12.7109375" style="3" bestFit="1" customWidth="1"/>
    <col min="8724" max="8724" width="15.42578125" style="3" bestFit="1" customWidth="1"/>
    <col min="8725" max="8725" width="14" style="3" bestFit="1" customWidth="1"/>
    <col min="8726" max="8726" width="15.42578125" style="3" bestFit="1" customWidth="1"/>
    <col min="8727" max="8727" width="12.7109375" style="3" bestFit="1" customWidth="1"/>
    <col min="8728" max="8728" width="14" style="3" bestFit="1" customWidth="1"/>
    <col min="8729" max="8732" width="12.5703125" style="3"/>
    <col min="8733" max="8733" width="21" style="3" customWidth="1"/>
    <col min="8734" max="8734" width="6.28515625" style="3" customWidth="1"/>
    <col min="8735" max="8735" width="5.85546875" style="3" customWidth="1"/>
    <col min="8736" max="8738" width="12.5703125" style="3"/>
    <col min="8739" max="8739" width="12.7109375" style="3" bestFit="1" customWidth="1"/>
    <col min="8740" max="8740" width="12.5703125" style="3"/>
    <col min="8741" max="8741" width="21.85546875" style="3" customWidth="1"/>
    <col min="8742" max="8742" width="12.5703125" style="3"/>
    <col min="8743" max="8744" width="14" style="3" bestFit="1" customWidth="1"/>
    <col min="8745" max="8747" width="14.85546875" style="3" bestFit="1" customWidth="1"/>
    <col min="8748" max="8748" width="12.5703125" style="3"/>
    <col min="8749" max="8749" width="4.85546875" style="3" customWidth="1"/>
    <col min="8750" max="8755" width="12.5703125" style="3"/>
    <col min="8756" max="8758" width="17.7109375" style="3" customWidth="1"/>
    <col min="8759" max="8955" width="12.5703125" style="3"/>
    <col min="8956" max="8956" width="2" style="3" customWidth="1"/>
    <col min="8957" max="8957" width="55.5703125" style="3" customWidth="1"/>
    <col min="8958" max="8960" width="8.42578125" style="3" customWidth="1"/>
    <col min="8961" max="8961" width="2.42578125" style="3" customWidth="1"/>
    <col min="8962" max="8964" width="0" style="3" hidden="1" customWidth="1"/>
    <col min="8965" max="8965" width="8.42578125" style="3" customWidth="1"/>
    <col min="8966" max="8966" width="0" style="3" hidden="1" customWidth="1"/>
    <col min="8967" max="8967" width="1.140625" style="3" customWidth="1"/>
    <col min="8968" max="8968" width="24.42578125" style="3" customWidth="1"/>
    <col min="8969" max="8971" width="9.42578125" style="3" customWidth="1"/>
    <col min="8972" max="8972" width="1.42578125" style="3" customWidth="1"/>
    <col min="8973" max="8973" width="20.85546875" style="3" customWidth="1"/>
    <col min="8974" max="8975" width="12.7109375" style="3" bestFit="1" customWidth="1"/>
    <col min="8976" max="8976" width="18" style="3" customWidth="1"/>
    <col min="8977" max="8977" width="15.7109375" style="3" bestFit="1" customWidth="1"/>
    <col min="8978" max="8978" width="12.5703125" style="3"/>
    <col min="8979" max="8979" width="12.7109375" style="3" bestFit="1" customWidth="1"/>
    <col min="8980" max="8980" width="15.42578125" style="3" bestFit="1" customWidth="1"/>
    <col min="8981" max="8981" width="14" style="3" bestFit="1" customWidth="1"/>
    <col min="8982" max="8982" width="15.42578125" style="3" bestFit="1" customWidth="1"/>
    <col min="8983" max="8983" width="12.7109375" style="3" bestFit="1" customWidth="1"/>
    <col min="8984" max="8984" width="14" style="3" bestFit="1" customWidth="1"/>
    <col min="8985" max="8988" width="12.5703125" style="3"/>
    <col min="8989" max="8989" width="21" style="3" customWidth="1"/>
    <col min="8990" max="8990" width="6.28515625" style="3" customWidth="1"/>
    <col min="8991" max="8991" width="5.85546875" style="3" customWidth="1"/>
    <col min="8992" max="8994" width="12.5703125" style="3"/>
    <col min="8995" max="8995" width="12.7109375" style="3" bestFit="1" customWidth="1"/>
    <col min="8996" max="8996" width="12.5703125" style="3"/>
    <col min="8997" max="8997" width="21.85546875" style="3" customWidth="1"/>
    <col min="8998" max="8998" width="12.5703125" style="3"/>
    <col min="8999" max="9000" width="14" style="3" bestFit="1" customWidth="1"/>
    <col min="9001" max="9003" width="14.85546875" style="3" bestFit="1" customWidth="1"/>
    <col min="9004" max="9004" width="12.5703125" style="3"/>
    <col min="9005" max="9005" width="4.85546875" style="3" customWidth="1"/>
    <col min="9006" max="9011" width="12.5703125" style="3"/>
    <col min="9012" max="9014" width="17.7109375" style="3" customWidth="1"/>
    <col min="9015" max="9211" width="12.5703125" style="3"/>
    <col min="9212" max="9212" width="2" style="3" customWidth="1"/>
    <col min="9213" max="9213" width="55.5703125" style="3" customWidth="1"/>
    <col min="9214" max="9216" width="8.42578125" style="3" customWidth="1"/>
    <col min="9217" max="9217" width="2.42578125" style="3" customWidth="1"/>
    <col min="9218" max="9220" width="0" style="3" hidden="1" customWidth="1"/>
    <col min="9221" max="9221" width="8.42578125" style="3" customWidth="1"/>
    <col min="9222" max="9222" width="0" style="3" hidden="1" customWidth="1"/>
    <col min="9223" max="9223" width="1.140625" style="3" customWidth="1"/>
    <col min="9224" max="9224" width="24.42578125" style="3" customWidth="1"/>
    <col min="9225" max="9227" width="9.42578125" style="3" customWidth="1"/>
    <col min="9228" max="9228" width="1.42578125" style="3" customWidth="1"/>
    <col min="9229" max="9229" width="20.85546875" style="3" customWidth="1"/>
    <col min="9230" max="9231" width="12.7109375" style="3" bestFit="1" customWidth="1"/>
    <col min="9232" max="9232" width="18" style="3" customWidth="1"/>
    <col min="9233" max="9233" width="15.7109375" style="3" bestFit="1" customWidth="1"/>
    <col min="9234" max="9234" width="12.5703125" style="3"/>
    <col min="9235" max="9235" width="12.7109375" style="3" bestFit="1" customWidth="1"/>
    <col min="9236" max="9236" width="15.42578125" style="3" bestFit="1" customWidth="1"/>
    <col min="9237" max="9237" width="14" style="3" bestFit="1" customWidth="1"/>
    <col min="9238" max="9238" width="15.42578125" style="3" bestFit="1" customWidth="1"/>
    <col min="9239" max="9239" width="12.7109375" style="3" bestFit="1" customWidth="1"/>
    <col min="9240" max="9240" width="14" style="3" bestFit="1" customWidth="1"/>
    <col min="9241" max="9244" width="12.5703125" style="3"/>
    <col min="9245" max="9245" width="21" style="3" customWidth="1"/>
    <col min="9246" max="9246" width="6.28515625" style="3" customWidth="1"/>
    <col min="9247" max="9247" width="5.85546875" style="3" customWidth="1"/>
    <col min="9248" max="9250" width="12.5703125" style="3"/>
    <col min="9251" max="9251" width="12.7109375" style="3" bestFit="1" customWidth="1"/>
    <col min="9252" max="9252" width="12.5703125" style="3"/>
    <col min="9253" max="9253" width="21.85546875" style="3" customWidth="1"/>
    <col min="9254" max="9254" width="12.5703125" style="3"/>
    <col min="9255" max="9256" width="14" style="3" bestFit="1" customWidth="1"/>
    <col min="9257" max="9259" width="14.85546875" style="3" bestFit="1" customWidth="1"/>
    <col min="9260" max="9260" width="12.5703125" style="3"/>
    <col min="9261" max="9261" width="4.85546875" style="3" customWidth="1"/>
    <col min="9262" max="9267" width="12.5703125" style="3"/>
    <col min="9268" max="9270" width="17.7109375" style="3" customWidth="1"/>
    <col min="9271" max="9467" width="12.5703125" style="3"/>
    <col min="9468" max="9468" width="2" style="3" customWidth="1"/>
    <col min="9469" max="9469" width="55.5703125" style="3" customWidth="1"/>
    <col min="9470" max="9472" width="8.42578125" style="3" customWidth="1"/>
    <col min="9473" max="9473" width="2.42578125" style="3" customWidth="1"/>
    <col min="9474" max="9476" width="0" style="3" hidden="1" customWidth="1"/>
    <col min="9477" max="9477" width="8.42578125" style="3" customWidth="1"/>
    <col min="9478" max="9478" width="0" style="3" hidden="1" customWidth="1"/>
    <col min="9479" max="9479" width="1.140625" style="3" customWidth="1"/>
    <col min="9480" max="9480" width="24.42578125" style="3" customWidth="1"/>
    <col min="9481" max="9483" width="9.42578125" style="3" customWidth="1"/>
    <col min="9484" max="9484" width="1.42578125" style="3" customWidth="1"/>
    <col min="9485" max="9485" width="20.85546875" style="3" customWidth="1"/>
    <col min="9486" max="9487" width="12.7109375" style="3" bestFit="1" customWidth="1"/>
    <col min="9488" max="9488" width="18" style="3" customWidth="1"/>
    <col min="9489" max="9489" width="15.7109375" style="3" bestFit="1" customWidth="1"/>
    <col min="9490" max="9490" width="12.5703125" style="3"/>
    <col min="9491" max="9491" width="12.7109375" style="3" bestFit="1" customWidth="1"/>
    <col min="9492" max="9492" width="15.42578125" style="3" bestFit="1" customWidth="1"/>
    <col min="9493" max="9493" width="14" style="3" bestFit="1" customWidth="1"/>
    <col min="9494" max="9494" width="15.42578125" style="3" bestFit="1" customWidth="1"/>
    <col min="9495" max="9495" width="12.7109375" style="3" bestFit="1" customWidth="1"/>
    <col min="9496" max="9496" width="14" style="3" bestFit="1" customWidth="1"/>
    <col min="9497" max="9500" width="12.5703125" style="3"/>
    <col min="9501" max="9501" width="21" style="3" customWidth="1"/>
    <col min="9502" max="9502" width="6.28515625" style="3" customWidth="1"/>
    <col min="9503" max="9503" width="5.85546875" style="3" customWidth="1"/>
    <col min="9504" max="9506" width="12.5703125" style="3"/>
    <col min="9507" max="9507" width="12.7109375" style="3" bestFit="1" customWidth="1"/>
    <col min="9508" max="9508" width="12.5703125" style="3"/>
    <col min="9509" max="9509" width="21.85546875" style="3" customWidth="1"/>
    <col min="9510" max="9510" width="12.5703125" style="3"/>
    <col min="9511" max="9512" width="14" style="3" bestFit="1" customWidth="1"/>
    <col min="9513" max="9515" width="14.85546875" style="3" bestFit="1" customWidth="1"/>
    <col min="9516" max="9516" width="12.5703125" style="3"/>
    <col min="9517" max="9517" width="4.85546875" style="3" customWidth="1"/>
    <col min="9518" max="9523" width="12.5703125" style="3"/>
    <col min="9524" max="9526" width="17.7109375" style="3" customWidth="1"/>
    <col min="9527" max="9723" width="12.5703125" style="3"/>
    <col min="9724" max="9724" width="2" style="3" customWidth="1"/>
    <col min="9725" max="9725" width="55.5703125" style="3" customWidth="1"/>
    <col min="9726" max="9728" width="8.42578125" style="3" customWidth="1"/>
    <col min="9729" max="9729" width="2.42578125" style="3" customWidth="1"/>
    <col min="9730" max="9732" width="0" style="3" hidden="1" customWidth="1"/>
    <col min="9733" max="9733" width="8.42578125" style="3" customWidth="1"/>
    <col min="9734" max="9734" width="0" style="3" hidden="1" customWidth="1"/>
    <col min="9735" max="9735" width="1.140625" style="3" customWidth="1"/>
    <col min="9736" max="9736" width="24.42578125" style="3" customWidth="1"/>
    <col min="9737" max="9739" width="9.42578125" style="3" customWidth="1"/>
    <col min="9740" max="9740" width="1.42578125" style="3" customWidth="1"/>
    <col min="9741" max="9741" width="20.85546875" style="3" customWidth="1"/>
    <col min="9742" max="9743" width="12.7109375" style="3" bestFit="1" customWidth="1"/>
    <col min="9744" max="9744" width="18" style="3" customWidth="1"/>
    <col min="9745" max="9745" width="15.7109375" style="3" bestFit="1" customWidth="1"/>
    <col min="9746" max="9746" width="12.5703125" style="3"/>
    <col min="9747" max="9747" width="12.7109375" style="3" bestFit="1" customWidth="1"/>
    <col min="9748" max="9748" width="15.42578125" style="3" bestFit="1" customWidth="1"/>
    <col min="9749" max="9749" width="14" style="3" bestFit="1" customWidth="1"/>
    <col min="9750" max="9750" width="15.42578125" style="3" bestFit="1" customWidth="1"/>
    <col min="9751" max="9751" width="12.7109375" style="3" bestFit="1" customWidth="1"/>
    <col min="9752" max="9752" width="14" style="3" bestFit="1" customWidth="1"/>
    <col min="9753" max="9756" width="12.5703125" style="3"/>
    <col min="9757" max="9757" width="21" style="3" customWidth="1"/>
    <col min="9758" max="9758" width="6.28515625" style="3" customWidth="1"/>
    <col min="9759" max="9759" width="5.85546875" style="3" customWidth="1"/>
    <col min="9760" max="9762" width="12.5703125" style="3"/>
    <col min="9763" max="9763" width="12.7109375" style="3" bestFit="1" customWidth="1"/>
    <col min="9764" max="9764" width="12.5703125" style="3"/>
    <col min="9765" max="9765" width="21.85546875" style="3" customWidth="1"/>
    <col min="9766" max="9766" width="12.5703125" style="3"/>
    <col min="9767" max="9768" width="14" style="3" bestFit="1" customWidth="1"/>
    <col min="9769" max="9771" width="14.85546875" style="3" bestFit="1" customWidth="1"/>
    <col min="9772" max="9772" width="12.5703125" style="3"/>
    <col min="9773" max="9773" width="4.85546875" style="3" customWidth="1"/>
    <col min="9774" max="9779" width="12.5703125" style="3"/>
    <col min="9780" max="9782" width="17.7109375" style="3" customWidth="1"/>
    <col min="9783" max="9979" width="12.5703125" style="3"/>
    <col min="9980" max="9980" width="2" style="3" customWidth="1"/>
    <col min="9981" max="9981" width="55.5703125" style="3" customWidth="1"/>
    <col min="9982" max="9984" width="8.42578125" style="3" customWidth="1"/>
    <col min="9985" max="9985" width="2.42578125" style="3" customWidth="1"/>
    <col min="9986" max="9988" width="0" style="3" hidden="1" customWidth="1"/>
    <col min="9989" max="9989" width="8.42578125" style="3" customWidth="1"/>
    <col min="9990" max="9990" width="0" style="3" hidden="1" customWidth="1"/>
    <col min="9991" max="9991" width="1.140625" style="3" customWidth="1"/>
    <col min="9992" max="9992" width="24.42578125" style="3" customWidth="1"/>
    <col min="9993" max="9995" width="9.42578125" style="3" customWidth="1"/>
    <col min="9996" max="9996" width="1.42578125" style="3" customWidth="1"/>
    <col min="9997" max="9997" width="20.85546875" style="3" customWidth="1"/>
    <col min="9998" max="9999" width="12.7109375" style="3" bestFit="1" customWidth="1"/>
    <col min="10000" max="10000" width="18" style="3" customWidth="1"/>
    <col min="10001" max="10001" width="15.7109375" style="3" bestFit="1" customWidth="1"/>
    <col min="10002" max="10002" width="12.5703125" style="3"/>
    <col min="10003" max="10003" width="12.7109375" style="3" bestFit="1" customWidth="1"/>
    <col min="10004" max="10004" width="15.42578125" style="3" bestFit="1" customWidth="1"/>
    <col min="10005" max="10005" width="14" style="3" bestFit="1" customWidth="1"/>
    <col min="10006" max="10006" width="15.42578125" style="3" bestFit="1" customWidth="1"/>
    <col min="10007" max="10007" width="12.7109375" style="3" bestFit="1" customWidth="1"/>
    <col min="10008" max="10008" width="14" style="3" bestFit="1" customWidth="1"/>
    <col min="10009" max="10012" width="12.5703125" style="3"/>
    <col min="10013" max="10013" width="21" style="3" customWidth="1"/>
    <col min="10014" max="10014" width="6.28515625" style="3" customWidth="1"/>
    <col min="10015" max="10015" width="5.85546875" style="3" customWidth="1"/>
    <col min="10016" max="10018" width="12.5703125" style="3"/>
    <col min="10019" max="10019" width="12.7109375" style="3" bestFit="1" customWidth="1"/>
    <col min="10020" max="10020" width="12.5703125" style="3"/>
    <col min="10021" max="10021" width="21.85546875" style="3" customWidth="1"/>
    <col min="10022" max="10022" width="12.5703125" style="3"/>
    <col min="10023" max="10024" width="14" style="3" bestFit="1" customWidth="1"/>
    <col min="10025" max="10027" width="14.85546875" style="3" bestFit="1" customWidth="1"/>
    <col min="10028" max="10028" width="12.5703125" style="3"/>
    <col min="10029" max="10029" width="4.85546875" style="3" customWidth="1"/>
    <col min="10030" max="10035" width="12.5703125" style="3"/>
    <col min="10036" max="10038" width="17.7109375" style="3" customWidth="1"/>
    <col min="10039" max="10235" width="12.5703125" style="3"/>
    <col min="10236" max="10236" width="2" style="3" customWidth="1"/>
    <col min="10237" max="10237" width="55.5703125" style="3" customWidth="1"/>
    <col min="10238" max="10240" width="8.42578125" style="3" customWidth="1"/>
    <col min="10241" max="10241" width="2.42578125" style="3" customWidth="1"/>
    <col min="10242" max="10244" width="0" style="3" hidden="1" customWidth="1"/>
    <col min="10245" max="10245" width="8.42578125" style="3" customWidth="1"/>
    <col min="10246" max="10246" width="0" style="3" hidden="1" customWidth="1"/>
    <col min="10247" max="10247" width="1.140625" style="3" customWidth="1"/>
    <col min="10248" max="10248" width="24.42578125" style="3" customWidth="1"/>
    <col min="10249" max="10251" width="9.42578125" style="3" customWidth="1"/>
    <col min="10252" max="10252" width="1.42578125" style="3" customWidth="1"/>
    <col min="10253" max="10253" width="20.85546875" style="3" customWidth="1"/>
    <col min="10254" max="10255" width="12.7109375" style="3" bestFit="1" customWidth="1"/>
    <col min="10256" max="10256" width="18" style="3" customWidth="1"/>
    <col min="10257" max="10257" width="15.7109375" style="3" bestFit="1" customWidth="1"/>
    <col min="10258" max="10258" width="12.5703125" style="3"/>
    <col min="10259" max="10259" width="12.7109375" style="3" bestFit="1" customWidth="1"/>
    <col min="10260" max="10260" width="15.42578125" style="3" bestFit="1" customWidth="1"/>
    <col min="10261" max="10261" width="14" style="3" bestFit="1" customWidth="1"/>
    <col min="10262" max="10262" width="15.42578125" style="3" bestFit="1" customWidth="1"/>
    <col min="10263" max="10263" width="12.7109375" style="3" bestFit="1" customWidth="1"/>
    <col min="10264" max="10264" width="14" style="3" bestFit="1" customWidth="1"/>
    <col min="10265" max="10268" width="12.5703125" style="3"/>
    <col min="10269" max="10269" width="21" style="3" customWidth="1"/>
    <col min="10270" max="10270" width="6.28515625" style="3" customWidth="1"/>
    <col min="10271" max="10271" width="5.85546875" style="3" customWidth="1"/>
    <col min="10272" max="10274" width="12.5703125" style="3"/>
    <col min="10275" max="10275" width="12.7109375" style="3" bestFit="1" customWidth="1"/>
    <col min="10276" max="10276" width="12.5703125" style="3"/>
    <col min="10277" max="10277" width="21.85546875" style="3" customWidth="1"/>
    <col min="10278" max="10278" width="12.5703125" style="3"/>
    <col min="10279" max="10280" width="14" style="3" bestFit="1" customWidth="1"/>
    <col min="10281" max="10283" width="14.85546875" style="3" bestFit="1" customWidth="1"/>
    <col min="10284" max="10284" width="12.5703125" style="3"/>
    <col min="10285" max="10285" width="4.85546875" style="3" customWidth="1"/>
    <col min="10286" max="10291" width="12.5703125" style="3"/>
    <col min="10292" max="10294" width="17.7109375" style="3" customWidth="1"/>
    <col min="10295" max="10491" width="12.5703125" style="3"/>
    <col min="10492" max="10492" width="2" style="3" customWidth="1"/>
    <col min="10493" max="10493" width="55.5703125" style="3" customWidth="1"/>
    <col min="10494" max="10496" width="8.42578125" style="3" customWidth="1"/>
    <col min="10497" max="10497" width="2.42578125" style="3" customWidth="1"/>
    <col min="10498" max="10500" width="0" style="3" hidden="1" customWidth="1"/>
    <col min="10501" max="10501" width="8.42578125" style="3" customWidth="1"/>
    <col min="10502" max="10502" width="0" style="3" hidden="1" customWidth="1"/>
    <col min="10503" max="10503" width="1.140625" style="3" customWidth="1"/>
    <col min="10504" max="10504" width="24.42578125" style="3" customWidth="1"/>
    <col min="10505" max="10507" width="9.42578125" style="3" customWidth="1"/>
    <col min="10508" max="10508" width="1.42578125" style="3" customWidth="1"/>
    <col min="10509" max="10509" width="20.85546875" style="3" customWidth="1"/>
    <col min="10510" max="10511" width="12.7109375" style="3" bestFit="1" customWidth="1"/>
    <col min="10512" max="10512" width="18" style="3" customWidth="1"/>
    <col min="10513" max="10513" width="15.7109375" style="3" bestFit="1" customWidth="1"/>
    <col min="10514" max="10514" width="12.5703125" style="3"/>
    <col min="10515" max="10515" width="12.7109375" style="3" bestFit="1" customWidth="1"/>
    <col min="10516" max="10516" width="15.42578125" style="3" bestFit="1" customWidth="1"/>
    <col min="10517" max="10517" width="14" style="3" bestFit="1" customWidth="1"/>
    <col min="10518" max="10518" width="15.42578125" style="3" bestFit="1" customWidth="1"/>
    <col min="10519" max="10519" width="12.7109375" style="3" bestFit="1" customWidth="1"/>
    <col min="10520" max="10520" width="14" style="3" bestFit="1" customWidth="1"/>
    <col min="10521" max="10524" width="12.5703125" style="3"/>
    <col min="10525" max="10525" width="21" style="3" customWidth="1"/>
    <col min="10526" max="10526" width="6.28515625" style="3" customWidth="1"/>
    <col min="10527" max="10527" width="5.85546875" style="3" customWidth="1"/>
    <col min="10528" max="10530" width="12.5703125" style="3"/>
    <col min="10531" max="10531" width="12.7109375" style="3" bestFit="1" customWidth="1"/>
    <col min="10532" max="10532" width="12.5703125" style="3"/>
    <col min="10533" max="10533" width="21.85546875" style="3" customWidth="1"/>
    <col min="10534" max="10534" width="12.5703125" style="3"/>
    <col min="10535" max="10536" width="14" style="3" bestFit="1" customWidth="1"/>
    <col min="10537" max="10539" width="14.85546875" style="3" bestFit="1" customWidth="1"/>
    <col min="10540" max="10540" width="12.5703125" style="3"/>
    <col min="10541" max="10541" width="4.85546875" style="3" customWidth="1"/>
    <col min="10542" max="10547" width="12.5703125" style="3"/>
    <col min="10548" max="10550" width="17.7109375" style="3" customWidth="1"/>
    <col min="10551" max="10747" width="12.5703125" style="3"/>
    <col min="10748" max="10748" width="2" style="3" customWidth="1"/>
    <col min="10749" max="10749" width="55.5703125" style="3" customWidth="1"/>
    <col min="10750" max="10752" width="8.42578125" style="3" customWidth="1"/>
    <col min="10753" max="10753" width="2.42578125" style="3" customWidth="1"/>
    <col min="10754" max="10756" width="0" style="3" hidden="1" customWidth="1"/>
    <col min="10757" max="10757" width="8.42578125" style="3" customWidth="1"/>
    <col min="10758" max="10758" width="0" style="3" hidden="1" customWidth="1"/>
    <col min="10759" max="10759" width="1.140625" style="3" customWidth="1"/>
    <col min="10760" max="10760" width="24.42578125" style="3" customWidth="1"/>
    <col min="10761" max="10763" width="9.42578125" style="3" customWidth="1"/>
    <col min="10764" max="10764" width="1.42578125" style="3" customWidth="1"/>
    <col min="10765" max="10765" width="20.85546875" style="3" customWidth="1"/>
    <col min="10766" max="10767" width="12.7109375" style="3" bestFit="1" customWidth="1"/>
    <col min="10768" max="10768" width="18" style="3" customWidth="1"/>
    <col min="10769" max="10769" width="15.7109375" style="3" bestFit="1" customWidth="1"/>
    <col min="10770" max="10770" width="12.5703125" style="3"/>
    <col min="10771" max="10771" width="12.7109375" style="3" bestFit="1" customWidth="1"/>
    <col min="10772" max="10772" width="15.42578125" style="3" bestFit="1" customWidth="1"/>
    <col min="10773" max="10773" width="14" style="3" bestFit="1" customWidth="1"/>
    <col min="10774" max="10774" width="15.42578125" style="3" bestFit="1" customWidth="1"/>
    <col min="10775" max="10775" width="12.7109375" style="3" bestFit="1" customWidth="1"/>
    <col min="10776" max="10776" width="14" style="3" bestFit="1" customWidth="1"/>
    <col min="10777" max="10780" width="12.5703125" style="3"/>
    <col min="10781" max="10781" width="21" style="3" customWidth="1"/>
    <col min="10782" max="10782" width="6.28515625" style="3" customWidth="1"/>
    <col min="10783" max="10783" width="5.85546875" style="3" customWidth="1"/>
    <col min="10784" max="10786" width="12.5703125" style="3"/>
    <col min="10787" max="10787" width="12.7109375" style="3" bestFit="1" customWidth="1"/>
    <col min="10788" max="10788" width="12.5703125" style="3"/>
    <col min="10789" max="10789" width="21.85546875" style="3" customWidth="1"/>
    <col min="10790" max="10790" width="12.5703125" style="3"/>
    <col min="10791" max="10792" width="14" style="3" bestFit="1" customWidth="1"/>
    <col min="10793" max="10795" width="14.85546875" style="3" bestFit="1" customWidth="1"/>
    <col min="10796" max="10796" width="12.5703125" style="3"/>
    <col min="10797" max="10797" width="4.85546875" style="3" customWidth="1"/>
    <col min="10798" max="10803" width="12.5703125" style="3"/>
    <col min="10804" max="10806" width="17.7109375" style="3" customWidth="1"/>
    <col min="10807" max="11003" width="12.5703125" style="3"/>
    <col min="11004" max="11004" width="2" style="3" customWidth="1"/>
    <col min="11005" max="11005" width="55.5703125" style="3" customWidth="1"/>
    <col min="11006" max="11008" width="8.42578125" style="3" customWidth="1"/>
    <col min="11009" max="11009" width="2.42578125" style="3" customWidth="1"/>
    <col min="11010" max="11012" width="0" style="3" hidden="1" customWidth="1"/>
    <col min="11013" max="11013" width="8.42578125" style="3" customWidth="1"/>
    <col min="11014" max="11014" width="0" style="3" hidden="1" customWidth="1"/>
    <col min="11015" max="11015" width="1.140625" style="3" customWidth="1"/>
    <col min="11016" max="11016" width="24.42578125" style="3" customWidth="1"/>
    <col min="11017" max="11019" width="9.42578125" style="3" customWidth="1"/>
    <col min="11020" max="11020" width="1.42578125" style="3" customWidth="1"/>
    <col min="11021" max="11021" width="20.85546875" style="3" customWidth="1"/>
    <col min="11022" max="11023" width="12.7109375" style="3" bestFit="1" customWidth="1"/>
    <col min="11024" max="11024" width="18" style="3" customWidth="1"/>
    <col min="11025" max="11025" width="15.7109375" style="3" bestFit="1" customWidth="1"/>
    <col min="11026" max="11026" width="12.5703125" style="3"/>
    <col min="11027" max="11027" width="12.7109375" style="3" bestFit="1" customWidth="1"/>
    <col min="11028" max="11028" width="15.42578125" style="3" bestFit="1" customWidth="1"/>
    <col min="11029" max="11029" width="14" style="3" bestFit="1" customWidth="1"/>
    <col min="11030" max="11030" width="15.42578125" style="3" bestFit="1" customWidth="1"/>
    <col min="11031" max="11031" width="12.7109375" style="3" bestFit="1" customWidth="1"/>
    <col min="11032" max="11032" width="14" style="3" bestFit="1" customWidth="1"/>
    <col min="11033" max="11036" width="12.5703125" style="3"/>
    <col min="11037" max="11037" width="21" style="3" customWidth="1"/>
    <col min="11038" max="11038" width="6.28515625" style="3" customWidth="1"/>
    <col min="11039" max="11039" width="5.85546875" style="3" customWidth="1"/>
    <col min="11040" max="11042" width="12.5703125" style="3"/>
    <col min="11043" max="11043" width="12.7109375" style="3" bestFit="1" customWidth="1"/>
    <col min="11044" max="11044" width="12.5703125" style="3"/>
    <col min="11045" max="11045" width="21.85546875" style="3" customWidth="1"/>
    <col min="11046" max="11046" width="12.5703125" style="3"/>
    <col min="11047" max="11048" width="14" style="3" bestFit="1" customWidth="1"/>
    <col min="11049" max="11051" width="14.85546875" style="3" bestFit="1" customWidth="1"/>
    <col min="11052" max="11052" width="12.5703125" style="3"/>
    <col min="11053" max="11053" width="4.85546875" style="3" customWidth="1"/>
    <col min="11054" max="11059" width="12.5703125" style="3"/>
    <col min="11060" max="11062" width="17.7109375" style="3" customWidth="1"/>
    <col min="11063" max="11259" width="12.5703125" style="3"/>
    <col min="11260" max="11260" width="2" style="3" customWidth="1"/>
    <col min="11261" max="11261" width="55.5703125" style="3" customWidth="1"/>
    <col min="11262" max="11264" width="8.42578125" style="3" customWidth="1"/>
    <col min="11265" max="11265" width="2.42578125" style="3" customWidth="1"/>
    <col min="11266" max="11268" width="0" style="3" hidden="1" customWidth="1"/>
    <col min="11269" max="11269" width="8.42578125" style="3" customWidth="1"/>
    <col min="11270" max="11270" width="0" style="3" hidden="1" customWidth="1"/>
    <col min="11271" max="11271" width="1.140625" style="3" customWidth="1"/>
    <col min="11272" max="11272" width="24.42578125" style="3" customWidth="1"/>
    <col min="11273" max="11275" width="9.42578125" style="3" customWidth="1"/>
    <col min="11276" max="11276" width="1.42578125" style="3" customWidth="1"/>
    <col min="11277" max="11277" width="20.85546875" style="3" customWidth="1"/>
    <col min="11278" max="11279" width="12.7109375" style="3" bestFit="1" customWidth="1"/>
    <col min="11280" max="11280" width="18" style="3" customWidth="1"/>
    <col min="11281" max="11281" width="15.7109375" style="3" bestFit="1" customWidth="1"/>
    <col min="11282" max="11282" width="12.5703125" style="3"/>
    <col min="11283" max="11283" width="12.7109375" style="3" bestFit="1" customWidth="1"/>
    <col min="11284" max="11284" width="15.42578125" style="3" bestFit="1" customWidth="1"/>
    <col min="11285" max="11285" width="14" style="3" bestFit="1" customWidth="1"/>
    <col min="11286" max="11286" width="15.42578125" style="3" bestFit="1" customWidth="1"/>
    <col min="11287" max="11287" width="12.7109375" style="3" bestFit="1" customWidth="1"/>
    <col min="11288" max="11288" width="14" style="3" bestFit="1" customWidth="1"/>
    <col min="11289" max="11292" width="12.5703125" style="3"/>
    <col min="11293" max="11293" width="21" style="3" customWidth="1"/>
    <col min="11294" max="11294" width="6.28515625" style="3" customWidth="1"/>
    <col min="11295" max="11295" width="5.85546875" style="3" customWidth="1"/>
    <col min="11296" max="11298" width="12.5703125" style="3"/>
    <col min="11299" max="11299" width="12.7109375" style="3" bestFit="1" customWidth="1"/>
    <col min="11300" max="11300" width="12.5703125" style="3"/>
    <col min="11301" max="11301" width="21.85546875" style="3" customWidth="1"/>
    <col min="11302" max="11302" width="12.5703125" style="3"/>
    <col min="11303" max="11304" width="14" style="3" bestFit="1" customWidth="1"/>
    <col min="11305" max="11307" width="14.85546875" style="3" bestFit="1" customWidth="1"/>
    <col min="11308" max="11308" width="12.5703125" style="3"/>
    <col min="11309" max="11309" width="4.85546875" style="3" customWidth="1"/>
    <col min="11310" max="11315" width="12.5703125" style="3"/>
    <col min="11316" max="11318" width="17.7109375" style="3" customWidth="1"/>
    <col min="11319" max="11515" width="12.5703125" style="3"/>
    <col min="11516" max="11516" width="2" style="3" customWidth="1"/>
    <col min="11517" max="11517" width="55.5703125" style="3" customWidth="1"/>
    <col min="11518" max="11520" width="8.42578125" style="3" customWidth="1"/>
    <col min="11521" max="11521" width="2.42578125" style="3" customWidth="1"/>
    <col min="11522" max="11524" width="0" style="3" hidden="1" customWidth="1"/>
    <col min="11525" max="11525" width="8.42578125" style="3" customWidth="1"/>
    <col min="11526" max="11526" width="0" style="3" hidden="1" customWidth="1"/>
    <col min="11527" max="11527" width="1.140625" style="3" customWidth="1"/>
    <col min="11528" max="11528" width="24.42578125" style="3" customWidth="1"/>
    <col min="11529" max="11531" width="9.42578125" style="3" customWidth="1"/>
    <col min="11532" max="11532" width="1.42578125" style="3" customWidth="1"/>
    <col min="11533" max="11533" width="20.85546875" style="3" customWidth="1"/>
    <col min="11534" max="11535" width="12.7109375" style="3" bestFit="1" customWidth="1"/>
    <col min="11536" max="11536" width="18" style="3" customWidth="1"/>
    <col min="11537" max="11537" width="15.7109375" style="3" bestFit="1" customWidth="1"/>
    <col min="11538" max="11538" width="12.5703125" style="3"/>
    <col min="11539" max="11539" width="12.7109375" style="3" bestFit="1" customWidth="1"/>
    <col min="11540" max="11540" width="15.42578125" style="3" bestFit="1" customWidth="1"/>
    <col min="11541" max="11541" width="14" style="3" bestFit="1" customWidth="1"/>
    <col min="11542" max="11542" width="15.42578125" style="3" bestFit="1" customWidth="1"/>
    <col min="11543" max="11543" width="12.7109375" style="3" bestFit="1" customWidth="1"/>
    <col min="11544" max="11544" width="14" style="3" bestFit="1" customWidth="1"/>
    <col min="11545" max="11548" width="12.5703125" style="3"/>
    <col min="11549" max="11549" width="21" style="3" customWidth="1"/>
    <col min="11550" max="11550" width="6.28515625" style="3" customWidth="1"/>
    <col min="11551" max="11551" width="5.85546875" style="3" customWidth="1"/>
    <col min="11552" max="11554" width="12.5703125" style="3"/>
    <col min="11555" max="11555" width="12.7109375" style="3" bestFit="1" customWidth="1"/>
    <col min="11556" max="11556" width="12.5703125" style="3"/>
    <col min="11557" max="11557" width="21.85546875" style="3" customWidth="1"/>
    <col min="11558" max="11558" width="12.5703125" style="3"/>
    <col min="11559" max="11560" width="14" style="3" bestFit="1" customWidth="1"/>
    <col min="11561" max="11563" width="14.85546875" style="3" bestFit="1" customWidth="1"/>
    <col min="11564" max="11564" width="12.5703125" style="3"/>
    <col min="11565" max="11565" width="4.85546875" style="3" customWidth="1"/>
    <col min="11566" max="11571" width="12.5703125" style="3"/>
    <col min="11572" max="11574" width="17.7109375" style="3" customWidth="1"/>
    <col min="11575" max="11771" width="12.5703125" style="3"/>
    <col min="11772" max="11772" width="2" style="3" customWidth="1"/>
    <col min="11773" max="11773" width="55.5703125" style="3" customWidth="1"/>
    <col min="11774" max="11776" width="8.42578125" style="3" customWidth="1"/>
    <col min="11777" max="11777" width="2.42578125" style="3" customWidth="1"/>
    <col min="11778" max="11780" width="0" style="3" hidden="1" customWidth="1"/>
    <col min="11781" max="11781" width="8.42578125" style="3" customWidth="1"/>
    <col min="11782" max="11782" width="0" style="3" hidden="1" customWidth="1"/>
    <col min="11783" max="11783" width="1.140625" style="3" customWidth="1"/>
    <col min="11784" max="11784" width="24.42578125" style="3" customWidth="1"/>
    <col min="11785" max="11787" width="9.42578125" style="3" customWidth="1"/>
    <col min="11788" max="11788" width="1.42578125" style="3" customWidth="1"/>
    <col min="11789" max="11789" width="20.85546875" style="3" customWidth="1"/>
    <col min="11790" max="11791" width="12.7109375" style="3" bestFit="1" customWidth="1"/>
    <col min="11792" max="11792" width="18" style="3" customWidth="1"/>
    <col min="11793" max="11793" width="15.7109375" style="3" bestFit="1" customWidth="1"/>
    <col min="11794" max="11794" width="12.5703125" style="3"/>
    <col min="11795" max="11795" width="12.7109375" style="3" bestFit="1" customWidth="1"/>
    <col min="11796" max="11796" width="15.42578125" style="3" bestFit="1" customWidth="1"/>
    <col min="11797" max="11797" width="14" style="3" bestFit="1" customWidth="1"/>
    <col min="11798" max="11798" width="15.42578125" style="3" bestFit="1" customWidth="1"/>
    <col min="11799" max="11799" width="12.7109375" style="3" bestFit="1" customWidth="1"/>
    <col min="11800" max="11800" width="14" style="3" bestFit="1" customWidth="1"/>
    <col min="11801" max="11804" width="12.5703125" style="3"/>
    <col min="11805" max="11805" width="21" style="3" customWidth="1"/>
    <col min="11806" max="11806" width="6.28515625" style="3" customWidth="1"/>
    <col min="11807" max="11807" width="5.85546875" style="3" customWidth="1"/>
    <col min="11808" max="11810" width="12.5703125" style="3"/>
    <col min="11811" max="11811" width="12.7109375" style="3" bestFit="1" customWidth="1"/>
    <col min="11812" max="11812" width="12.5703125" style="3"/>
    <col min="11813" max="11813" width="21.85546875" style="3" customWidth="1"/>
    <col min="11814" max="11814" width="12.5703125" style="3"/>
    <col min="11815" max="11816" width="14" style="3" bestFit="1" customWidth="1"/>
    <col min="11817" max="11819" width="14.85546875" style="3" bestFit="1" customWidth="1"/>
    <col min="11820" max="11820" width="12.5703125" style="3"/>
    <col min="11821" max="11821" width="4.85546875" style="3" customWidth="1"/>
    <col min="11822" max="11827" width="12.5703125" style="3"/>
    <col min="11828" max="11830" width="17.7109375" style="3" customWidth="1"/>
    <col min="11831" max="12027" width="12.5703125" style="3"/>
    <col min="12028" max="12028" width="2" style="3" customWidth="1"/>
    <col min="12029" max="12029" width="55.5703125" style="3" customWidth="1"/>
    <col min="12030" max="12032" width="8.42578125" style="3" customWidth="1"/>
    <col min="12033" max="12033" width="2.42578125" style="3" customWidth="1"/>
    <col min="12034" max="12036" width="0" style="3" hidden="1" customWidth="1"/>
    <col min="12037" max="12037" width="8.42578125" style="3" customWidth="1"/>
    <col min="12038" max="12038" width="0" style="3" hidden="1" customWidth="1"/>
    <col min="12039" max="12039" width="1.140625" style="3" customWidth="1"/>
    <col min="12040" max="12040" width="24.42578125" style="3" customWidth="1"/>
    <col min="12041" max="12043" width="9.42578125" style="3" customWidth="1"/>
    <col min="12044" max="12044" width="1.42578125" style="3" customWidth="1"/>
    <col min="12045" max="12045" width="20.85546875" style="3" customWidth="1"/>
    <col min="12046" max="12047" width="12.7109375" style="3" bestFit="1" customWidth="1"/>
    <col min="12048" max="12048" width="18" style="3" customWidth="1"/>
    <col min="12049" max="12049" width="15.7109375" style="3" bestFit="1" customWidth="1"/>
    <col min="12050" max="12050" width="12.5703125" style="3"/>
    <col min="12051" max="12051" width="12.7109375" style="3" bestFit="1" customWidth="1"/>
    <col min="12052" max="12052" width="15.42578125" style="3" bestFit="1" customWidth="1"/>
    <col min="12053" max="12053" width="14" style="3" bestFit="1" customWidth="1"/>
    <col min="12054" max="12054" width="15.42578125" style="3" bestFit="1" customWidth="1"/>
    <col min="12055" max="12055" width="12.7109375" style="3" bestFit="1" customWidth="1"/>
    <col min="12056" max="12056" width="14" style="3" bestFit="1" customWidth="1"/>
    <col min="12057" max="12060" width="12.5703125" style="3"/>
    <col min="12061" max="12061" width="21" style="3" customWidth="1"/>
    <col min="12062" max="12062" width="6.28515625" style="3" customWidth="1"/>
    <col min="12063" max="12063" width="5.85546875" style="3" customWidth="1"/>
    <col min="12064" max="12066" width="12.5703125" style="3"/>
    <col min="12067" max="12067" width="12.7109375" style="3" bestFit="1" customWidth="1"/>
    <col min="12068" max="12068" width="12.5703125" style="3"/>
    <col min="12069" max="12069" width="21.85546875" style="3" customWidth="1"/>
    <col min="12070" max="12070" width="12.5703125" style="3"/>
    <col min="12071" max="12072" width="14" style="3" bestFit="1" customWidth="1"/>
    <col min="12073" max="12075" width="14.85546875" style="3" bestFit="1" customWidth="1"/>
    <col min="12076" max="12076" width="12.5703125" style="3"/>
    <col min="12077" max="12077" width="4.85546875" style="3" customWidth="1"/>
    <col min="12078" max="12083" width="12.5703125" style="3"/>
    <col min="12084" max="12086" width="17.7109375" style="3" customWidth="1"/>
    <col min="12087" max="12283" width="12.5703125" style="3"/>
    <col min="12284" max="12284" width="2" style="3" customWidth="1"/>
    <col min="12285" max="12285" width="55.5703125" style="3" customWidth="1"/>
    <col min="12286" max="12288" width="8.42578125" style="3" customWidth="1"/>
    <col min="12289" max="12289" width="2.42578125" style="3" customWidth="1"/>
    <col min="12290" max="12292" width="0" style="3" hidden="1" customWidth="1"/>
    <col min="12293" max="12293" width="8.42578125" style="3" customWidth="1"/>
    <col min="12294" max="12294" width="0" style="3" hidden="1" customWidth="1"/>
    <col min="12295" max="12295" width="1.140625" style="3" customWidth="1"/>
    <col min="12296" max="12296" width="24.42578125" style="3" customWidth="1"/>
    <col min="12297" max="12299" width="9.42578125" style="3" customWidth="1"/>
    <col min="12300" max="12300" width="1.42578125" style="3" customWidth="1"/>
    <col min="12301" max="12301" width="20.85546875" style="3" customWidth="1"/>
    <col min="12302" max="12303" width="12.7109375" style="3" bestFit="1" customWidth="1"/>
    <col min="12304" max="12304" width="18" style="3" customWidth="1"/>
    <col min="12305" max="12305" width="15.7109375" style="3" bestFit="1" customWidth="1"/>
    <col min="12306" max="12306" width="12.5703125" style="3"/>
    <col min="12307" max="12307" width="12.7109375" style="3" bestFit="1" customWidth="1"/>
    <col min="12308" max="12308" width="15.42578125" style="3" bestFit="1" customWidth="1"/>
    <col min="12309" max="12309" width="14" style="3" bestFit="1" customWidth="1"/>
    <col min="12310" max="12310" width="15.42578125" style="3" bestFit="1" customWidth="1"/>
    <col min="12311" max="12311" width="12.7109375" style="3" bestFit="1" customWidth="1"/>
    <col min="12312" max="12312" width="14" style="3" bestFit="1" customWidth="1"/>
    <col min="12313" max="12316" width="12.5703125" style="3"/>
    <col min="12317" max="12317" width="21" style="3" customWidth="1"/>
    <col min="12318" max="12318" width="6.28515625" style="3" customWidth="1"/>
    <col min="12319" max="12319" width="5.85546875" style="3" customWidth="1"/>
    <col min="12320" max="12322" width="12.5703125" style="3"/>
    <col min="12323" max="12323" width="12.7109375" style="3" bestFit="1" customWidth="1"/>
    <col min="12324" max="12324" width="12.5703125" style="3"/>
    <col min="12325" max="12325" width="21.85546875" style="3" customWidth="1"/>
    <col min="12326" max="12326" width="12.5703125" style="3"/>
    <col min="12327" max="12328" width="14" style="3" bestFit="1" customWidth="1"/>
    <col min="12329" max="12331" width="14.85546875" style="3" bestFit="1" customWidth="1"/>
    <col min="12332" max="12332" width="12.5703125" style="3"/>
    <col min="12333" max="12333" width="4.85546875" style="3" customWidth="1"/>
    <col min="12334" max="12339" width="12.5703125" style="3"/>
    <col min="12340" max="12342" width="17.7109375" style="3" customWidth="1"/>
    <col min="12343" max="12539" width="12.5703125" style="3"/>
    <col min="12540" max="12540" width="2" style="3" customWidth="1"/>
    <col min="12541" max="12541" width="55.5703125" style="3" customWidth="1"/>
    <col min="12542" max="12544" width="8.42578125" style="3" customWidth="1"/>
    <col min="12545" max="12545" width="2.42578125" style="3" customWidth="1"/>
    <col min="12546" max="12548" width="0" style="3" hidden="1" customWidth="1"/>
    <col min="12549" max="12549" width="8.42578125" style="3" customWidth="1"/>
    <col min="12550" max="12550" width="0" style="3" hidden="1" customWidth="1"/>
    <col min="12551" max="12551" width="1.140625" style="3" customWidth="1"/>
    <col min="12552" max="12552" width="24.42578125" style="3" customWidth="1"/>
    <col min="12553" max="12555" width="9.42578125" style="3" customWidth="1"/>
    <col min="12556" max="12556" width="1.42578125" style="3" customWidth="1"/>
    <col min="12557" max="12557" width="20.85546875" style="3" customWidth="1"/>
    <col min="12558" max="12559" width="12.7109375" style="3" bestFit="1" customWidth="1"/>
    <col min="12560" max="12560" width="18" style="3" customWidth="1"/>
    <col min="12561" max="12561" width="15.7109375" style="3" bestFit="1" customWidth="1"/>
    <col min="12562" max="12562" width="12.5703125" style="3"/>
    <col min="12563" max="12563" width="12.7109375" style="3" bestFit="1" customWidth="1"/>
    <col min="12564" max="12564" width="15.42578125" style="3" bestFit="1" customWidth="1"/>
    <col min="12565" max="12565" width="14" style="3" bestFit="1" customWidth="1"/>
    <col min="12566" max="12566" width="15.42578125" style="3" bestFit="1" customWidth="1"/>
    <col min="12567" max="12567" width="12.7109375" style="3" bestFit="1" customWidth="1"/>
    <col min="12568" max="12568" width="14" style="3" bestFit="1" customWidth="1"/>
    <col min="12569" max="12572" width="12.5703125" style="3"/>
    <col min="12573" max="12573" width="21" style="3" customWidth="1"/>
    <col min="12574" max="12574" width="6.28515625" style="3" customWidth="1"/>
    <col min="12575" max="12575" width="5.85546875" style="3" customWidth="1"/>
    <col min="12576" max="12578" width="12.5703125" style="3"/>
    <col min="12579" max="12579" width="12.7109375" style="3" bestFit="1" customWidth="1"/>
    <col min="12580" max="12580" width="12.5703125" style="3"/>
    <col min="12581" max="12581" width="21.85546875" style="3" customWidth="1"/>
    <col min="12582" max="12582" width="12.5703125" style="3"/>
    <col min="12583" max="12584" width="14" style="3" bestFit="1" customWidth="1"/>
    <col min="12585" max="12587" width="14.85546875" style="3" bestFit="1" customWidth="1"/>
    <col min="12588" max="12588" width="12.5703125" style="3"/>
    <col min="12589" max="12589" width="4.85546875" style="3" customWidth="1"/>
    <col min="12590" max="12595" width="12.5703125" style="3"/>
    <col min="12596" max="12598" width="17.7109375" style="3" customWidth="1"/>
    <col min="12599" max="12795" width="12.5703125" style="3"/>
    <col min="12796" max="12796" width="2" style="3" customWidth="1"/>
    <col min="12797" max="12797" width="55.5703125" style="3" customWidth="1"/>
    <col min="12798" max="12800" width="8.42578125" style="3" customWidth="1"/>
    <col min="12801" max="12801" width="2.42578125" style="3" customWidth="1"/>
    <col min="12802" max="12804" width="0" style="3" hidden="1" customWidth="1"/>
    <col min="12805" max="12805" width="8.42578125" style="3" customWidth="1"/>
    <col min="12806" max="12806" width="0" style="3" hidden="1" customWidth="1"/>
    <col min="12807" max="12807" width="1.140625" style="3" customWidth="1"/>
    <col min="12808" max="12808" width="24.42578125" style="3" customWidth="1"/>
    <col min="12809" max="12811" width="9.42578125" style="3" customWidth="1"/>
    <col min="12812" max="12812" width="1.42578125" style="3" customWidth="1"/>
    <col min="12813" max="12813" width="20.85546875" style="3" customWidth="1"/>
    <col min="12814" max="12815" width="12.7109375" style="3" bestFit="1" customWidth="1"/>
    <col min="12816" max="12816" width="18" style="3" customWidth="1"/>
    <col min="12817" max="12817" width="15.7109375" style="3" bestFit="1" customWidth="1"/>
    <col min="12818" max="12818" width="12.5703125" style="3"/>
    <col min="12819" max="12819" width="12.7109375" style="3" bestFit="1" customWidth="1"/>
    <col min="12820" max="12820" width="15.42578125" style="3" bestFit="1" customWidth="1"/>
    <col min="12821" max="12821" width="14" style="3" bestFit="1" customWidth="1"/>
    <col min="12822" max="12822" width="15.42578125" style="3" bestFit="1" customWidth="1"/>
    <col min="12823" max="12823" width="12.7109375" style="3" bestFit="1" customWidth="1"/>
    <col min="12824" max="12824" width="14" style="3" bestFit="1" customWidth="1"/>
    <col min="12825" max="12828" width="12.5703125" style="3"/>
    <col min="12829" max="12829" width="21" style="3" customWidth="1"/>
    <col min="12830" max="12830" width="6.28515625" style="3" customWidth="1"/>
    <col min="12831" max="12831" width="5.85546875" style="3" customWidth="1"/>
    <col min="12832" max="12834" width="12.5703125" style="3"/>
    <col min="12835" max="12835" width="12.7109375" style="3" bestFit="1" customWidth="1"/>
    <col min="12836" max="12836" width="12.5703125" style="3"/>
    <col min="12837" max="12837" width="21.85546875" style="3" customWidth="1"/>
    <col min="12838" max="12838" width="12.5703125" style="3"/>
    <col min="12839" max="12840" width="14" style="3" bestFit="1" customWidth="1"/>
    <col min="12841" max="12843" width="14.85546875" style="3" bestFit="1" customWidth="1"/>
    <col min="12844" max="12844" width="12.5703125" style="3"/>
    <col min="12845" max="12845" width="4.85546875" style="3" customWidth="1"/>
    <col min="12846" max="12851" width="12.5703125" style="3"/>
    <col min="12852" max="12854" width="17.7109375" style="3" customWidth="1"/>
    <col min="12855" max="13051" width="12.5703125" style="3"/>
    <col min="13052" max="13052" width="2" style="3" customWidth="1"/>
    <col min="13053" max="13053" width="55.5703125" style="3" customWidth="1"/>
    <col min="13054" max="13056" width="8.42578125" style="3" customWidth="1"/>
    <col min="13057" max="13057" width="2.42578125" style="3" customWidth="1"/>
    <col min="13058" max="13060" width="0" style="3" hidden="1" customWidth="1"/>
    <col min="13061" max="13061" width="8.42578125" style="3" customWidth="1"/>
    <col min="13062" max="13062" width="0" style="3" hidden="1" customWidth="1"/>
    <col min="13063" max="13063" width="1.140625" style="3" customWidth="1"/>
    <col min="13064" max="13064" width="24.42578125" style="3" customWidth="1"/>
    <col min="13065" max="13067" width="9.42578125" style="3" customWidth="1"/>
    <col min="13068" max="13068" width="1.42578125" style="3" customWidth="1"/>
    <col min="13069" max="13069" width="20.85546875" style="3" customWidth="1"/>
    <col min="13070" max="13071" width="12.7109375" style="3" bestFit="1" customWidth="1"/>
    <col min="13072" max="13072" width="18" style="3" customWidth="1"/>
    <col min="13073" max="13073" width="15.7109375" style="3" bestFit="1" customWidth="1"/>
    <col min="13074" max="13074" width="12.5703125" style="3"/>
    <col min="13075" max="13075" width="12.7109375" style="3" bestFit="1" customWidth="1"/>
    <col min="13076" max="13076" width="15.42578125" style="3" bestFit="1" customWidth="1"/>
    <col min="13077" max="13077" width="14" style="3" bestFit="1" customWidth="1"/>
    <col min="13078" max="13078" width="15.42578125" style="3" bestFit="1" customWidth="1"/>
    <col min="13079" max="13079" width="12.7109375" style="3" bestFit="1" customWidth="1"/>
    <col min="13080" max="13080" width="14" style="3" bestFit="1" customWidth="1"/>
    <col min="13081" max="13084" width="12.5703125" style="3"/>
    <col min="13085" max="13085" width="21" style="3" customWidth="1"/>
    <col min="13086" max="13086" width="6.28515625" style="3" customWidth="1"/>
    <col min="13087" max="13087" width="5.85546875" style="3" customWidth="1"/>
    <col min="13088" max="13090" width="12.5703125" style="3"/>
    <col min="13091" max="13091" width="12.7109375" style="3" bestFit="1" customWidth="1"/>
    <col min="13092" max="13092" width="12.5703125" style="3"/>
    <col min="13093" max="13093" width="21.85546875" style="3" customWidth="1"/>
    <col min="13094" max="13094" width="12.5703125" style="3"/>
    <col min="13095" max="13096" width="14" style="3" bestFit="1" customWidth="1"/>
    <col min="13097" max="13099" width="14.85546875" style="3" bestFit="1" customWidth="1"/>
    <col min="13100" max="13100" width="12.5703125" style="3"/>
    <col min="13101" max="13101" width="4.85546875" style="3" customWidth="1"/>
    <col min="13102" max="13107" width="12.5703125" style="3"/>
    <col min="13108" max="13110" width="17.7109375" style="3" customWidth="1"/>
    <col min="13111" max="13307" width="12.5703125" style="3"/>
    <col min="13308" max="13308" width="2" style="3" customWidth="1"/>
    <col min="13309" max="13309" width="55.5703125" style="3" customWidth="1"/>
    <col min="13310" max="13312" width="8.42578125" style="3" customWidth="1"/>
    <col min="13313" max="13313" width="2.42578125" style="3" customWidth="1"/>
    <col min="13314" max="13316" width="0" style="3" hidden="1" customWidth="1"/>
    <col min="13317" max="13317" width="8.42578125" style="3" customWidth="1"/>
    <col min="13318" max="13318" width="0" style="3" hidden="1" customWidth="1"/>
    <col min="13319" max="13319" width="1.140625" style="3" customWidth="1"/>
    <col min="13320" max="13320" width="24.42578125" style="3" customWidth="1"/>
    <col min="13321" max="13323" width="9.42578125" style="3" customWidth="1"/>
    <col min="13324" max="13324" width="1.42578125" style="3" customWidth="1"/>
    <col min="13325" max="13325" width="20.85546875" style="3" customWidth="1"/>
    <col min="13326" max="13327" width="12.7109375" style="3" bestFit="1" customWidth="1"/>
    <col min="13328" max="13328" width="18" style="3" customWidth="1"/>
    <col min="13329" max="13329" width="15.7109375" style="3" bestFit="1" customWidth="1"/>
    <col min="13330" max="13330" width="12.5703125" style="3"/>
    <col min="13331" max="13331" width="12.7109375" style="3" bestFit="1" customWidth="1"/>
    <col min="13332" max="13332" width="15.42578125" style="3" bestFit="1" customWidth="1"/>
    <col min="13333" max="13333" width="14" style="3" bestFit="1" customWidth="1"/>
    <col min="13334" max="13334" width="15.42578125" style="3" bestFit="1" customWidth="1"/>
    <col min="13335" max="13335" width="12.7109375" style="3" bestFit="1" customWidth="1"/>
    <col min="13336" max="13336" width="14" style="3" bestFit="1" customWidth="1"/>
    <col min="13337" max="13340" width="12.5703125" style="3"/>
    <col min="13341" max="13341" width="21" style="3" customWidth="1"/>
    <col min="13342" max="13342" width="6.28515625" style="3" customWidth="1"/>
    <col min="13343" max="13343" width="5.85546875" style="3" customWidth="1"/>
    <col min="13344" max="13346" width="12.5703125" style="3"/>
    <col min="13347" max="13347" width="12.7109375" style="3" bestFit="1" customWidth="1"/>
    <col min="13348" max="13348" width="12.5703125" style="3"/>
    <col min="13349" max="13349" width="21.85546875" style="3" customWidth="1"/>
    <col min="13350" max="13350" width="12.5703125" style="3"/>
    <col min="13351" max="13352" width="14" style="3" bestFit="1" customWidth="1"/>
    <col min="13353" max="13355" width="14.85546875" style="3" bestFit="1" customWidth="1"/>
    <col min="13356" max="13356" width="12.5703125" style="3"/>
    <col min="13357" max="13357" width="4.85546875" style="3" customWidth="1"/>
    <col min="13358" max="13363" width="12.5703125" style="3"/>
    <col min="13364" max="13366" width="17.7109375" style="3" customWidth="1"/>
    <col min="13367" max="13563" width="12.5703125" style="3"/>
    <col min="13564" max="13564" width="2" style="3" customWidth="1"/>
    <col min="13565" max="13565" width="55.5703125" style="3" customWidth="1"/>
    <col min="13566" max="13568" width="8.42578125" style="3" customWidth="1"/>
    <col min="13569" max="13569" width="2.42578125" style="3" customWidth="1"/>
    <col min="13570" max="13572" width="0" style="3" hidden="1" customWidth="1"/>
    <col min="13573" max="13573" width="8.42578125" style="3" customWidth="1"/>
    <col min="13574" max="13574" width="0" style="3" hidden="1" customWidth="1"/>
    <col min="13575" max="13575" width="1.140625" style="3" customWidth="1"/>
    <col min="13576" max="13576" width="24.42578125" style="3" customWidth="1"/>
    <col min="13577" max="13579" width="9.42578125" style="3" customWidth="1"/>
    <col min="13580" max="13580" width="1.42578125" style="3" customWidth="1"/>
    <col min="13581" max="13581" width="20.85546875" style="3" customWidth="1"/>
    <col min="13582" max="13583" width="12.7109375" style="3" bestFit="1" customWidth="1"/>
    <col min="13584" max="13584" width="18" style="3" customWidth="1"/>
    <col min="13585" max="13585" width="15.7109375" style="3" bestFit="1" customWidth="1"/>
    <col min="13586" max="13586" width="12.5703125" style="3"/>
    <col min="13587" max="13587" width="12.7109375" style="3" bestFit="1" customWidth="1"/>
    <col min="13588" max="13588" width="15.42578125" style="3" bestFit="1" customWidth="1"/>
    <col min="13589" max="13589" width="14" style="3" bestFit="1" customWidth="1"/>
    <col min="13590" max="13590" width="15.42578125" style="3" bestFit="1" customWidth="1"/>
    <col min="13591" max="13591" width="12.7109375" style="3" bestFit="1" customWidth="1"/>
    <col min="13592" max="13592" width="14" style="3" bestFit="1" customWidth="1"/>
    <col min="13593" max="13596" width="12.5703125" style="3"/>
    <col min="13597" max="13597" width="21" style="3" customWidth="1"/>
    <col min="13598" max="13598" width="6.28515625" style="3" customWidth="1"/>
    <col min="13599" max="13599" width="5.85546875" style="3" customWidth="1"/>
    <col min="13600" max="13602" width="12.5703125" style="3"/>
    <col min="13603" max="13603" width="12.7109375" style="3" bestFit="1" customWidth="1"/>
    <col min="13604" max="13604" width="12.5703125" style="3"/>
    <col min="13605" max="13605" width="21.85546875" style="3" customWidth="1"/>
    <col min="13606" max="13606" width="12.5703125" style="3"/>
    <col min="13607" max="13608" width="14" style="3" bestFit="1" customWidth="1"/>
    <col min="13609" max="13611" width="14.85546875" style="3" bestFit="1" customWidth="1"/>
    <col min="13612" max="13612" width="12.5703125" style="3"/>
    <col min="13613" max="13613" width="4.85546875" style="3" customWidth="1"/>
    <col min="13614" max="13619" width="12.5703125" style="3"/>
    <col min="13620" max="13622" width="17.7109375" style="3" customWidth="1"/>
    <col min="13623" max="13819" width="12.5703125" style="3"/>
    <col min="13820" max="13820" width="2" style="3" customWidth="1"/>
    <col min="13821" max="13821" width="55.5703125" style="3" customWidth="1"/>
    <col min="13822" max="13824" width="8.42578125" style="3" customWidth="1"/>
    <col min="13825" max="13825" width="2.42578125" style="3" customWidth="1"/>
    <col min="13826" max="13828" width="0" style="3" hidden="1" customWidth="1"/>
    <col min="13829" max="13829" width="8.42578125" style="3" customWidth="1"/>
    <col min="13830" max="13830" width="0" style="3" hidden="1" customWidth="1"/>
    <col min="13831" max="13831" width="1.140625" style="3" customWidth="1"/>
    <col min="13832" max="13832" width="24.42578125" style="3" customWidth="1"/>
    <col min="13833" max="13835" width="9.42578125" style="3" customWidth="1"/>
    <col min="13836" max="13836" width="1.42578125" style="3" customWidth="1"/>
    <col min="13837" max="13837" width="20.85546875" style="3" customWidth="1"/>
    <col min="13838" max="13839" width="12.7109375" style="3" bestFit="1" customWidth="1"/>
    <col min="13840" max="13840" width="18" style="3" customWidth="1"/>
    <col min="13841" max="13841" width="15.7109375" style="3" bestFit="1" customWidth="1"/>
    <col min="13842" max="13842" width="12.5703125" style="3"/>
    <col min="13843" max="13843" width="12.7109375" style="3" bestFit="1" customWidth="1"/>
    <col min="13844" max="13844" width="15.42578125" style="3" bestFit="1" customWidth="1"/>
    <col min="13845" max="13845" width="14" style="3" bestFit="1" customWidth="1"/>
    <col min="13846" max="13846" width="15.42578125" style="3" bestFit="1" customWidth="1"/>
    <col min="13847" max="13847" width="12.7109375" style="3" bestFit="1" customWidth="1"/>
    <col min="13848" max="13848" width="14" style="3" bestFit="1" customWidth="1"/>
    <col min="13849" max="13852" width="12.5703125" style="3"/>
    <col min="13853" max="13853" width="21" style="3" customWidth="1"/>
    <col min="13854" max="13854" width="6.28515625" style="3" customWidth="1"/>
    <col min="13855" max="13855" width="5.85546875" style="3" customWidth="1"/>
    <col min="13856" max="13858" width="12.5703125" style="3"/>
    <col min="13859" max="13859" width="12.7109375" style="3" bestFit="1" customWidth="1"/>
    <col min="13860" max="13860" width="12.5703125" style="3"/>
    <col min="13861" max="13861" width="21.85546875" style="3" customWidth="1"/>
    <col min="13862" max="13862" width="12.5703125" style="3"/>
    <col min="13863" max="13864" width="14" style="3" bestFit="1" customWidth="1"/>
    <col min="13865" max="13867" width="14.85546875" style="3" bestFit="1" customWidth="1"/>
    <col min="13868" max="13868" width="12.5703125" style="3"/>
    <col min="13869" max="13869" width="4.85546875" style="3" customWidth="1"/>
    <col min="13870" max="13875" width="12.5703125" style="3"/>
    <col min="13876" max="13878" width="17.7109375" style="3" customWidth="1"/>
    <col min="13879" max="14075" width="12.5703125" style="3"/>
    <col min="14076" max="14076" width="2" style="3" customWidth="1"/>
    <col min="14077" max="14077" width="55.5703125" style="3" customWidth="1"/>
    <col min="14078" max="14080" width="8.42578125" style="3" customWidth="1"/>
    <col min="14081" max="14081" width="2.42578125" style="3" customWidth="1"/>
    <col min="14082" max="14084" width="0" style="3" hidden="1" customWidth="1"/>
    <col min="14085" max="14085" width="8.42578125" style="3" customWidth="1"/>
    <col min="14086" max="14086" width="0" style="3" hidden="1" customWidth="1"/>
    <col min="14087" max="14087" width="1.140625" style="3" customWidth="1"/>
    <col min="14088" max="14088" width="24.42578125" style="3" customWidth="1"/>
    <col min="14089" max="14091" width="9.42578125" style="3" customWidth="1"/>
    <col min="14092" max="14092" width="1.42578125" style="3" customWidth="1"/>
    <col min="14093" max="14093" width="20.85546875" style="3" customWidth="1"/>
    <col min="14094" max="14095" width="12.7109375" style="3" bestFit="1" customWidth="1"/>
    <col min="14096" max="14096" width="18" style="3" customWidth="1"/>
    <col min="14097" max="14097" width="15.7109375" style="3" bestFit="1" customWidth="1"/>
    <col min="14098" max="14098" width="12.5703125" style="3"/>
    <col min="14099" max="14099" width="12.7109375" style="3" bestFit="1" customWidth="1"/>
    <col min="14100" max="14100" width="15.42578125" style="3" bestFit="1" customWidth="1"/>
    <col min="14101" max="14101" width="14" style="3" bestFit="1" customWidth="1"/>
    <col min="14102" max="14102" width="15.42578125" style="3" bestFit="1" customWidth="1"/>
    <col min="14103" max="14103" width="12.7109375" style="3" bestFit="1" customWidth="1"/>
    <col min="14104" max="14104" width="14" style="3" bestFit="1" customWidth="1"/>
    <col min="14105" max="14108" width="12.5703125" style="3"/>
    <col min="14109" max="14109" width="21" style="3" customWidth="1"/>
    <col min="14110" max="14110" width="6.28515625" style="3" customWidth="1"/>
    <col min="14111" max="14111" width="5.85546875" style="3" customWidth="1"/>
    <col min="14112" max="14114" width="12.5703125" style="3"/>
    <col min="14115" max="14115" width="12.7109375" style="3" bestFit="1" customWidth="1"/>
    <col min="14116" max="14116" width="12.5703125" style="3"/>
    <col min="14117" max="14117" width="21.85546875" style="3" customWidth="1"/>
    <col min="14118" max="14118" width="12.5703125" style="3"/>
    <col min="14119" max="14120" width="14" style="3" bestFit="1" customWidth="1"/>
    <col min="14121" max="14123" width="14.85546875" style="3" bestFit="1" customWidth="1"/>
    <col min="14124" max="14124" width="12.5703125" style="3"/>
    <col min="14125" max="14125" width="4.85546875" style="3" customWidth="1"/>
    <col min="14126" max="14131" width="12.5703125" style="3"/>
    <col min="14132" max="14134" width="17.7109375" style="3" customWidth="1"/>
    <col min="14135" max="14331" width="12.5703125" style="3"/>
    <col min="14332" max="14332" width="2" style="3" customWidth="1"/>
    <col min="14333" max="14333" width="55.5703125" style="3" customWidth="1"/>
    <col min="14334" max="14336" width="8.42578125" style="3" customWidth="1"/>
    <col min="14337" max="14337" width="2.42578125" style="3" customWidth="1"/>
    <col min="14338" max="14340" width="0" style="3" hidden="1" customWidth="1"/>
    <col min="14341" max="14341" width="8.42578125" style="3" customWidth="1"/>
    <col min="14342" max="14342" width="0" style="3" hidden="1" customWidth="1"/>
    <col min="14343" max="14343" width="1.140625" style="3" customWidth="1"/>
    <col min="14344" max="14344" width="24.42578125" style="3" customWidth="1"/>
    <col min="14345" max="14347" width="9.42578125" style="3" customWidth="1"/>
    <col min="14348" max="14348" width="1.42578125" style="3" customWidth="1"/>
    <col min="14349" max="14349" width="20.85546875" style="3" customWidth="1"/>
    <col min="14350" max="14351" width="12.7109375" style="3" bestFit="1" customWidth="1"/>
    <col min="14352" max="14352" width="18" style="3" customWidth="1"/>
    <col min="14353" max="14353" width="15.7109375" style="3" bestFit="1" customWidth="1"/>
    <col min="14354" max="14354" width="12.5703125" style="3"/>
    <col min="14355" max="14355" width="12.7109375" style="3" bestFit="1" customWidth="1"/>
    <col min="14356" max="14356" width="15.42578125" style="3" bestFit="1" customWidth="1"/>
    <col min="14357" max="14357" width="14" style="3" bestFit="1" customWidth="1"/>
    <col min="14358" max="14358" width="15.42578125" style="3" bestFit="1" customWidth="1"/>
    <col min="14359" max="14359" width="12.7109375" style="3" bestFit="1" customWidth="1"/>
    <col min="14360" max="14360" width="14" style="3" bestFit="1" customWidth="1"/>
    <col min="14361" max="14364" width="12.5703125" style="3"/>
    <col min="14365" max="14365" width="21" style="3" customWidth="1"/>
    <col min="14366" max="14366" width="6.28515625" style="3" customWidth="1"/>
    <col min="14367" max="14367" width="5.85546875" style="3" customWidth="1"/>
    <col min="14368" max="14370" width="12.5703125" style="3"/>
    <col min="14371" max="14371" width="12.7109375" style="3" bestFit="1" customWidth="1"/>
    <col min="14372" max="14372" width="12.5703125" style="3"/>
    <col min="14373" max="14373" width="21.85546875" style="3" customWidth="1"/>
    <col min="14374" max="14374" width="12.5703125" style="3"/>
    <col min="14375" max="14376" width="14" style="3" bestFit="1" customWidth="1"/>
    <col min="14377" max="14379" width="14.85546875" style="3" bestFit="1" customWidth="1"/>
    <col min="14380" max="14380" width="12.5703125" style="3"/>
    <col min="14381" max="14381" width="4.85546875" style="3" customWidth="1"/>
    <col min="14382" max="14387" width="12.5703125" style="3"/>
    <col min="14388" max="14390" width="17.7109375" style="3" customWidth="1"/>
    <col min="14391" max="14587" width="12.5703125" style="3"/>
    <col min="14588" max="14588" width="2" style="3" customWidth="1"/>
    <col min="14589" max="14589" width="55.5703125" style="3" customWidth="1"/>
    <col min="14590" max="14592" width="8.42578125" style="3" customWidth="1"/>
    <col min="14593" max="14593" width="2.42578125" style="3" customWidth="1"/>
    <col min="14594" max="14596" width="0" style="3" hidden="1" customWidth="1"/>
    <col min="14597" max="14597" width="8.42578125" style="3" customWidth="1"/>
    <col min="14598" max="14598" width="0" style="3" hidden="1" customWidth="1"/>
    <col min="14599" max="14599" width="1.140625" style="3" customWidth="1"/>
    <col min="14600" max="14600" width="24.42578125" style="3" customWidth="1"/>
    <col min="14601" max="14603" width="9.42578125" style="3" customWidth="1"/>
    <col min="14604" max="14604" width="1.42578125" style="3" customWidth="1"/>
    <col min="14605" max="14605" width="20.85546875" style="3" customWidth="1"/>
    <col min="14606" max="14607" width="12.7109375" style="3" bestFit="1" customWidth="1"/>
    <col min="14608" max="14608" width="18" style="3" customWidth="1"/>
    <col min="14609" max="14609" width="15.7109375" style="3" bestFit="1" customWidth="1"/>
    <col min="14610" max="14610" width="12.5703125" style="3"/>
    <col min="14611" max="14611" width="12.7109375" style="3" bestFit="1" customWidth="1"/>
    <col min="14612" max="14612" width="15.42578125" style="3" bestFit="1" customWidth="1"/>
    <col min="14613" max="14613" width="14" style="3" bestFit="1" customWidth="1"/>
    <col min="14614" max="14614" width="15.42578125" style="3" bestFit="1" customWidth="1"/>
    <col min="14615" max="14615" width="12.7109375" style="3" bestFit="1" customWidth="1"/>
    <col min="14616" max="14616" width="14" style="3" bestFit="1" customWidth="1"/>
    <col min="14617" max="14620" width="12.5703125" style="3"/>
    <col min="14621" max="14621" width="21" style="3" customWidth="1"/>
    <col min="14622" max="14622" width="6.28515625" style="3" customWidth="1"/>
    <col min="14623" max="14623" width="5.85546875" style="3" customWidth="1"/>
    <col min="14624" max="14626" width="12.5703125" style="3"/>
    <col min="14627" max="14627" width="12.7109375" style="3" bestFit="1" customWidth="1"/>
    <col min="14628" max="14628" width="12.5703125" style="3"/>
    <col min="14629" max="14629" width="21.85546875" style="3" customWidth="1"/>
    <col min="14630" max="14630" width="12.5703125" style="3"/>
    <col min="14631" max="14632" width="14" style="3" bestFit="1" customWidth="1"/>
    <col min="14633" max="14635" width="14.85546875" style="3" bestFit="1" customWidth="1"/>
    <col min="14636" max="14636" width="12.5703125" style="3"/>
    <col min="14637" max="14637" width="4.85546875" style="3" customWidth="1"/>
    <col min="14638" max="14643" width="12.5703125" style="3"/>
    <col min="14644" max="14646" width="17.7109375" style="3" customWidth="1"/>
    <col min="14647" max="14843" width="12.5703125" style="3"/>
    <col min="14844" max="14844" width="2" style="3" customWidth="1"/>
    <col min="14845" max="14845" width="55.5703125" style="3" customWidth="1"/>
    <col min="14846" max="14848" width="8.42578125" style="3" customWidth="1"/>
    <col min="14849" max="14849" width="2.42578125" style="3" customWidth="1"/>
    <col min="14850" max="14852" width="0" style="3" hidden="1" customWidth="1"/>
    <col min="14853" max="14853" width="8.42578125" style="3" customWidth="1"/>
    <col min="14854" max="14854" width="0" style="3" hidden="1" customWidth="1"/>
    <col min="14855" max="14855" width="1.140625" style="3" customWidth="1"/>
    <col min="14856" max="14856" width="24.42578125" style="3" customWidth="1"/>
    <col min="14857" max="14859" width="9.42578125" style="3" customWidth="1"/>
    <col min="14860" max="14860" width="1.42578125" style="3" customWidth="1"/>
    <col min="14861" max="14861" width="20.85546875" style="3" customWidth="1"/>
    <col min="14862" max="14863" width="12.7109375" style="3" bestFit="1" customWidth="1"/>
    <col min="14864" max="14864" width="18" style="3" customWidth="1"/>
    <col min="14865" max="14865" width="15.7109375" style="3" bestFit="1" customWidth="1"/>
    <col min="14866" max="14866" width="12.5703125" style="3"/>
    <col min="14867" max="14867" width="12.7109375" style="3" bestFit="1" customWidth="1"/>
    <col min="14868" max="14868" width="15.42578125" style="3" bestFit="1" customWidth="1"/>
    <col min="14869" max="14869" width="14" style="3" bestFit="1" customWidth="1"/>
    <col min="14870" max="14870" width="15.42578125" style="3" bestFit="1" customWidth="1"/>
    <col min="14871" max="14871" width="12.7109375" style="3" bestFit="1" customWidth="1"/>
    <col min="14872" max="14872" width="14" style="3" bestFit="1" customWidth="1"/>
    <col min="14873" max="14876" width="12.5703125" style="3"/>
    <col min="14877" max="14877" width="21" style="3" customWidth="1"/>
    <col min="14878" max="14878" width="6.28515625" style="3" customWidth="1"/>
    <col min="14879" max="14879" width="5.85546875" style="3" customWidth="1"/>
    <col min="14880" max="14882" width="12.5703125" style="3"/>
    <col min="14883" max="14883" width="12.7109375" style="3" bestFit="1" customWidth="1"/>
    <col min="14884" max="14884" width="12.5703125" style="3"/>
    <col min="14885" max="14885" width="21.85546875" style="3" customWidth="1"/>
    <col min="14886" max="14886" width="12.5703125" style="3"/>
    <col min="14887" max="14888" width="14" style="3" bestFit="1" customWidth="1"/>
    <col min="14889" max="14891" width="14.85546875" style="3" bestFit="1" customWidth="1"/>
    <col min="14892" max="14892" width="12.5703125" style="3"/>
    <col min="14893" max="14893" width="4.85546875" style="3" customWidth="1"/>
    <col min="14894" max="14899" width="12.5703125" style="3"/>
    <col min="14900" max="14902" width="17.7109375" style="3" customWidth="1"/>
    <col min="14903" max="15099" width="12.5703125" style="3"/>
    <col min="15100" max="15100" width="2" style="3" customWidth="1"/>
    <col min="15101" max="15101" width="55.5703125" style="3" customWidth="1"/>
    <col min="15102" max="15104" width="8.42578125" style="3" customWidth="1"/>
    <col min="15105" max="15105" width="2.42578125" style="3" customWidth="1"/>
    <col min="15106" max="15108" width="0" style="3" hidden="1" customWidth="1"/>
    <col min="15109" max="15109" width="8.42578125" style="3" customWidth="1"/>
    <col min="15110" max="15110" width="0" style="3" hidden="1" customWidth="1"/>
    <col min="15111" max="15111" width="1.140625" style="3" customWidth="1"/>
    <col min="15112" max="15112" width="24.42578125" style="3" customWidth="1"/>
    <col min="15113" max="15115" width="9.42578125" style="3" customWidth="1"/>
    <col min="15116" max="15116" width="1.42578125" style="3" customWidth="1"/>
    <col min="15117" max="15117" width="20.85546875" style="3" customWidth="1"/>
    <col min="15118" max="15119" width="12.7109375" style="3" bestFit="1" customWidth="1"/>
    <col min="15120" max="15120" width="18" style="3" customWidth="1"/>
    <col min="15121" max="15121" width="15.7109375" style="3" bestFit="1" customWidth="1"/>
    <col min="15122" max="15122" width="12.5703125" style="3"/>
    <col min="15123" max="15123" width="12.7109375" style="3" bestFit="1" customWidth="1"/>
    <col min="15124" max="15124" width="15.42578125" style="3" bestFit="1" customWidth="1"/>
    <col min="15125" max="15125" width="14" style="3" bestFit="1" customWidth="1"/>
    <col min="15126" max="15126" width="15.42578125" style="3" bestFit="1" customWidth="1"/>
    <col min="15127" max="15127" width="12.7109375" style="3" bestFit="1" customWidth="1"/>
    <col min="15128" max="15128" width="14" style="3" bestFit="1" customWidth="1"/>
    <col min="15129" max="15132" width="12.5703125" style="3"/>
    <col min="15133" max="15133" width="21" style="3" customWidth="1"/>
    <col min="15134" max="15134" width="6.28515625" style="3" customWidth="1"/>
    <col min="15135" max="15135" width="5.85546875" style="3" customWidth="1"/>
    <col min="15136" max="15138" width="12.5703125" style="3"/>
    <col min="15139" max="15139" width="12.7109375" style="3" bestFit="1" customWidth="1"/>
    <col min="15140" max="15140" width="12.5703125" style="3"/>
    <col min="15141" max="15141" width="21.85546875" style="3" customWidth="1"/>
    <col min="15142" max="15142" width="12.5703125" style="3"/>
    <col min="15143" max="15144" width="14" style="3" bestFit="1" customWidth="1"/>
    <col min="15145" max="15147" width="14.85546875" style="3" bestFit="1" customWidth="1"/>
    <col min="15148" max="15148" width="12.5703125" style="3"/>
    <col min="15149" max="15149" width="4.85546875" style="3" customWidth="1"/>
    <col min="15150" max="15155" width="12.5703125" style="3"/>
    <col min="15156" max="15158" width="17.7109375" style="3" customWidth="1"/>
    <col min="15159" max="15355" width="12.5703125" style="3"/>
    <col min="15356" max="15356" width="2" style="3" customWidth="1"/>
    <col min="15357" max="15357" width="55.5703125" style="3" customWidth="1"/>
    <col min="15358" max="15360" width="8.42578125" style="3" customWidth="1"/>
    <col min="15361" max="15361" width="2.42578125" style="3" customWidth="1"/>
    <col min="15362" max="15364" width="0" style="3" hidden="1" customWidth="1"/>
    <col min="15365" max="15365" width="8.42578125" style="3" customWidth="1"/>
    <col min="15366" max="15366" width="0" style="3" hidden="1" customWidth="1"/>
    <col min="15367" max="15367" width="1.140625" style="3" customWidth="1"/>
    <col min="15368" max="15368" width="24.42578125" style="3" customWidth="1"/>
    <col min="15369" max="15371" width="9.42578125" style="3" customWidth="1"/>
    <col min="15372" max="15372" width="1.42578125" style="3" customWidth="1"/>
    <col min="15373" max="15373" width="20.85546875" style="3" customWidth="1"/>
    <col min="15374" max="15375" width="12.7109375" style="3" bestFit="1" customWidth="1"/>
    <col min="15376" max="15376" width="18" style="3" customWidth="1"/>
    <col min="15377" max="15377" width="15.7109375" style="3" bestFit="1" customWidth="1"/>
    <col min="15378" max="15378" width="12.5703125" style="3"/>
    <col min="15379" max="15379" width="12.7109375" style="3" bestFit="1" customWidth="1"/>
    <col min="15380" max="15380" width="15.42578125" style="3" bestFit="1" customWidth="1"/>
    <col min="15381" max="15381" width="14" style="3" bestFit="1" customWidth="1"/>
    <col min="15382" max="15382" width="15.42578125" style="3" bestFit="1" customWidth="1"/>
    <col min="15383" max="15383" width="12.7109375" style="3" bestFit="1" customWidth="1"/>
    <col min="15384" max="15384" width="14" style="3" bestFit="1" customWidth="1"/>
    <col min="15385" max="15388" width="12.5703125" style="3"/>
    <col min="15389" max="15389" width="21" style="3" customWidth="1"/>
    <col min="15390" max="15390" width="6.28515625" style="3" customWidth="1"/>
    <col min="15391" max="15391" width="5.85546875" style="3" customWidth="1"/>
    <col min="15392" max="15394" width="12.5703125" style="3"/>
    <col min="15395" max="15395" width="12.7109375" style="3" bestFit="1" customWidth="1"/>
    <col min="15396" max="15396" width="12.5703125" style="3"/>
    <col min="15397" max="15397" width="21.85546875" style="3" customWidth="1"/>
    <col min="15398" max="15398" width="12.5703125" style="3"/>
    <col min="15399" max="15400" width="14" style="3" bestFit="1" customWidth="1"/>
    <col min="15401" max="15403" width="14.85546875" style="3" bestFit="1" customWidth="1"/>
    <col min="15404" max="15404" width="12.5703125" style="3"/>
    <col min="15405" max="15405" width="4.85546875" style="3" customWidth="1"/>
    <col min="15406" max="15411" width="12.5703125" style="3"/>
    <col min="15412" max="15414" width="17.7109375" style="3" customWidth="1"/>
    <col min="15415" max="15611" width="12.5703125" style="3"/>
    <col min="15612" max="15612" width="2" style="3" customWidth="1"/>
    <col min="15613" max="15613" width="55.5703125" style="3" customWidth="1"/>
    <col min="15614" max="15616" width="8.42578125" style="3" customWidth="1"/>
    <col min="15617" max="15617" width="2.42578125" style="3" customWidth="1"/>
    <col min="15618" max="15620" width="0" style="3" hidden="1" customWidth="1"/>
    <col min="15621" max="15621" width="8.42578125" style="3" customWidth="1"/>
    <col min="15622" max="15622" width="0" style="3" hidden="1" customWidth="1"/>
    <col min="15623" max="15623" width="1.140625" style="3" customWidth="1"/>
    <col min="15624" max="15624" width="24.42578125" style="3" customWidth="1"/>
    <col min="15625" max="15627" width="9.42578125" style="3" customWidth="1"/>
    <col min="15628" max="15628" width="1.42578125" style="3" customWidth="1"/>
    <col min="15629" max="15629" width="20.85546875" style="3" customWidth="1"/>
    <col min="15630" max="15631" width="12.7109375" style="3" bestFit="1" customWidth="1"/>
    <col min="15632" max="15632" width="18" style="3" customWidth="1"/>
    <col min="15633" max="15633" width="15.7109375" style="3" bestFit="1" customWidth="1"/>
    <col min="15634" max="15634" width="12.5703125" style="3"/>
    <col min="15635" max="15635" width="12.7109375" style="3" bestFit="1" customWidth="1"/>
    <col min="15636" max="15636" width="15.42578125" style="3" bestFit="1" customWidth="1"/>
    <col min="15637" max="15637" width="14" style="3" bestFit="1" customWidth="1"/>
    <col min="15638" max="15638" width="15.42578125" style="3" bestFit="1" customWidth="1"/>
    <col min="15639" max="15639" width="12.7109375" style="3" bestFit="1" customWidth="1"/>
    <col min="15640" max="15640" width="14" style="3" bestFit="1" customWidth="1"/>
    <col min="15641" max="15644" width="12.5703125" style="3"/>
    <col min="15645" max="15645" width="21" style="3" customWidth="1"/>
    <col min="15646" max="15646" width="6.28515625" style="3" customWidth="1"/>
    <col min="15647" max="15647" width="5.85546875" style="3" customWidth="1"/>
    <col min="15648" max="15650" width="12.5703125" style="3"/>
    <col min="15651" max="15651" width="12.7109375" style="3" bestFit="1" customWidth="1"/>
    <col min="15652" max="15652" width="12.5703125" style="3"/>
    <col min="15653" max="15653" width="21.85546875" style="3" customWidth="1"/>
    <col min="15654" max="15654" width="12.5703125" style="3"/>
    <col min="15655" max="15656" width="14" style="3" bestFit="1" customWidth="1"/>
    <col min="15657" max="15659" width="14.85546875" style="3" bestFit="1" customWidth="1"/>
    <col min="15660" max="15660" width="12.5703125" style="3"/>
    <col min="15661" max="15661" width="4.85546875" style="3" customWidth="1"/>
    <col min="15662" max="15667" width="12.5703125" style="3"/>
    <col min="15668" max="15670" width="17.7109375" style="3" customWidth="1"/>
    <col min="15671" max="15867" width="12.5703125" style="3"/>
    <col min="15868" max="15868" width="2" style="3" customWidth="1"/>
    <col min="15869" max="15869" width="55.5703125" style="3" customWidth="1"/>
    <col min="15870" max="15872" width="8.42578125" style="3" customWidth="1"/>
    <col min="15873" max="15873" width="2.42578125" style="3" customWidth="1"/>
    <col min="15874" max="15876" width="0" style="3" hidden="1" customWidth="1"/>
    <col min="15877" max="15877" width="8.42578125" style="3" customWidth="1"/>
    <col min="15878" max="15878" width="0" style="3" hidden="1" customWidth="1"/>
    <col min="15879" max="15879" width="1.140625" style="3" customWidth="1"/>
    <col min="15880" max="15880" width="24.42578125" style="3" customWidth="1"/>
    <col min="15881" max="15883" width="9.42578125" style="3" customWidth="1"/>
    <col min="15884" max="15884" width="1.42578125" style="3" customWidth="1"/>
    <col min="15885" max="15885" width="20.85546875" style="3" customWidth="1"/>
    <col min="15886" max="15887" width="12.7109375" style="3" bestFit="1" customWidth="1"/>
    <col min="15888" max="15888" width="18" style="3" customWidth="1"/>
    <col min="15889" max="15889" width="15.7109375" style="3" bestFit="1" customWidth="1"/>
    <col min="15890" max="15890" width="12.5703125" style="3"/>
    <col min="15891" max="15891" width="12.7109375" style="3" bestFit="1" customWidth="1"/>
    <col min="15892" max="15892" width="15.42578125" style="3" bestFit="1" customWidth="1"/>
    <col min="15893" max="15893" width="14" style="3" bestFit="1" customWidth="1"/>
    <col min="15894" max="15894" width="15.42578125" style="3" bestFit="1" customWidth="1"/>
    <col min="15895" max="15895" width="12.7109375" style="3" bestFit="1" customWidth="1"/>
    <col min="15896" max="15896" width="14" style="3" bestFit="1" customWidth="1"/>
    <col min="15897" max="15900" width="12.5703125" style="3"/>
    <col min="15901" max="15901" width="21" style="3" customWidth="1"/>
    <col min="15902" max="15902" width="6.28515625" style="3" customWidth="1"/>
    <col min="15903" max="15903" width="5.85546875" style="3" customWidth="1"/>
    <col min="15904" max="15906" width="12.5703125" style="3"/>
    <col min="15907" max="15907" width="12.7109375" style="3" bestFit="1" customWidth="1"/>
    <col min="15908" max="15908" width="12.5703125" style="3"/>
    <col min="15909" max="15909" width="21.85546875" style="3" customWidth="1"/>
    <col min="15910" max="15910" width="12.5703125" style="3"/>
    <col min="15911" max="15912" width="14" style="3" bestFit="1" customWidth="1"/>
    <col min="15913" max="15915" width="14.85546875" style="3" bestFit="1" customWidth="1"/>
    <col min="15916" max="15916" width="12.5703125" style="3"/>
    <col min="15917" max="15917" width="4.85546875" style="3" customWidth="1"/>
    <col min="15918" max="15923" width="12.5703125" style="3"/>
    <col min="15924" max="15926" width="17.7109375" style="3" customWidth="1"/>
    <col min="15927" max="16123" width="12.5703125" style="3"/>
    <col min="16124" max="16124" width="2" style="3" customWidth="1"/>
    <col min="16125" max="16125" width="55.5703125" style="3" customWidth="1"/>
    <col min="16126" max="16128" width="8.42578125" style="3" customWidth="1"/>
    <col min="16129" max="16129" width="2.42578125" style="3" customWidth="1"/>
    <col min="16130" max="16132" width="0" style="3" hidden="1" customWidth="1"/>
    <col min="16133" max="16133" width="8.42578125" style="3" customWidth="1"/>
    <col min="16134" max="16134" width="0" style="3" hidden="1" customWidth="1"/>
    <col min="16135" max="16135" width="1.140625" style="3" customWidth="1"/>
    <col min="16136" max="16136" width="24.42578125" style="3" customWidth="1"/>
    <col min="16137" max="16139" width="9.42578125" style="3" customWidth="1"/>
    <col min="16140" max="16140" width="1.42578125" style="3" customWidth="1"/>
    <col min="16141" max="16141" width="20.85546875" style="3" customWidth="1"/>
    <col min="16142" max="16143" width="12.7109375" style="3" bestFit="1" customWidth="1"/>
    <col min="16144" max="16144" width="18" style="3" customWidth="1"/>
    <col min="16145" max="16145" width="15.7109375" style="3" bestFit="1" customWidth="1"/>
    <col min="16146" max="16146" width="12.5703125" style="3"/>
    <col min="16147" max="16147" width="12.7109375" style="3" bestFit="1" customWidth="1"/>
    <col min="16148" max="16148" width="15.42578125" style="3" bestFit="1" customWidth="1"/>
    <col min="16149" max="16149" width="14" style="3" bestFit="1" customWidth="1"/>
    <col min="16150" max="16150" width="15.42578125" style="3" bestFit="1" customWidth="1"/>
    <col min="16151" max="16151" width="12.7109375" style="3" bestFit="1" customWidth="1"/>
    <col min="16152" max="16152" width="14" style="3" bestFit="1" customWidth="1"/>
    <col min="16153" max="16156" width="12.5703125" style="3"/>
    <col min="16157" max="16157" width="21" style="3" customWidth="1"/>
    <col min="16158" max="16158" width="6.28515625" style="3" customWidth="1"/>
    <col min="16159" max="16159" width="5.85546875" style="3" customWidth="1"/>
    <col min="16160" max="16162" width="12.5703125" style="3"/>
    <col min="16163" max="16163" width="12.7109375" style="3" bestFit="1" customWidth="1"/>
    <col min="16164" max="16164" width="12.5703125" style="3"/>
    <col min="16165" max="16165" width="21.85546875" style="3" customWidth="1"/>
    <col min="16166" max="16166" width="12.5703125" style="3"/>
    <col min="16167" max="16168" width="14" style="3" bestFit="1" customWidth="1"/>
    <col min="16169" max="16171" width="14.85546875" style="3" bestFit="1" customWidth="1"/>
    <col min="16172" max="16172" width="12.5703125" style="3"/>
    <col min="16173" max="16173" width="4.85546875" style="3" customWidth="1"/>
    <col min="16174" max="16179" width="12.5703125" style="3"/>
    <col min="16180" max="16182" width="17.7109375" style="3" customWidth="1"/>
    <col min="16183" max="16384" width="12.5703125" style="3"/>
  </cols>
  <sheetData>
    <row r="4" spans="2:54" ht="1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54" ht="15" customHeight="1" x14ac:dyDescent="0.25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2:54" ht="15" customHeight="1" x14ac:dyDescent="0.25"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2:54" ht="1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2:54" ht="35.25" customHeight="1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</row>
    <row r="9" spans="2:54" ht="15.75" customHeight="1" x14ac:dyDescent="0.25">
      <c r="B9" s="7" t="s">
        <v>0</v>
      </c>
      <c r="C9" s="8" t="s">
        <v>1</v>
      </c>
      <c r="D9" s="9"/>
      <c r="E9" s="9"/>
      <c r="F9" s="9"/>
      <c r="G9" s="9"/>
      <c r="H9" s="9"/>
      <c r="I9" s="9"/>
      <c r="J9" s="9"/>
      <c r="K9" s="10"/>
      <c r="M9" s="12" t="s">
        <v>2</v>
      </c>
      <c r="N9" s="13"/>
      <c r="O9" s="13"/>
      <c r="P9" s="14"/>
      <c r="AD9" s="15" t="s">
        <v>3</v>
      </c>
      <c r="AE9" s="15"/>
      <c r="AF9" s="15"/>
      <c r="AG9" s="15"/>
      <c r="AH9" s="15"/>
      <c r="AI9" s="15"/>
      <c r="AJ9" s="15"/>
      <c r="AK9" s="15" t="s">
        <v>4</v>
      </c>
      <c r="AL9" s="16" t="s">
        <v>5</v>
      </c>
      <c r="AM9" s="16"/>
      <c r="AS9" s="17" t="s">
        <v>3</v>
      </c>
      <c r="AT9" s="17"/>
      <c r="AU9" s="17"/>
      <c r="AV9" s="17"/>
      <c r="AW9" s="17"/>
      <c r="AX9" s="17"/>
      <c r="AY9" s="17"/>
      <c r="AZ9" s="5" t="s">
        <v>6</v>
      </c>
      <c r="BA9" s="5"/>
      <c r="BB9" s="5"/>
    </row>
    <row r="10" spans="2:54" ht="15.75" customHeight="1" thickBot="1" x14ac:dyDescent="0.3">
      <c r="B10" s="18"/>
      <c r="C10" s="19" t="s">
        <v>7</v>
      </c>
      <c r="D10" s="20" t="s">
        <v>8</v>
      </c>
      <c r="E10" s="20" t="s">
        <v>9</v>
      </c>
      <c r="F10" s="21" t="s">
        <v>10</v>
      </c>
      <c r="G10" s="20" t="s">
        <v>11</v>
      </c>
      <c r="H10" s="22" t="s">
        <v>10</v>
      </c>
      <c r="I10" s="20" t="s">
        <v>12</v>
      </c>
      <c r="J10" s="22" t="s">
        <v>10</v>
      </c>
      <c r="K10" s="23" t="s">
        <v>13</v>
      </c>
      <c r="L10" s="24"/>
      <c r="M10" s="25"/>
      <c r="N10" s="26"/>
      <c r="O10" s="26"/>
      <c r="P10" s="27"/>
      <c r="AD10" s="15"/>
      <c r="AE10" s="15"/>
      <c r="AF10" s="15"/>
      <c r="AG10" s="15"/>
      <c r="AH10" s="15"/>
      <c r="AI10" s="15"/>
      <c r="AJ10" s="15"/>
      <c r="AK10" s="15"/>
      <c r="AL10" s="28" t="s">
        <v>14</v>
      </c>
      <c r="AM10" s="28" t="s">
        <v>15</v>
      </c>
      <c r="AS10" s="17"/>
      <c r="AT10" s="17"/>
      <c r="AU10" s="17"/>
      <c r="AV10" s="17"/>
      <c r="AW10" s="17"/>
      <c r="AX10" s="17"/>
      <c r="AY10" s="17"/>
      <c r="AZ10" s="4" t="s">
        <v>16</v>
      </c>
      <c r="BA10" s="4" t="s">
        <v>17</v>
      </c>
      <c r="BB10" s="4" t="s">
        <v>18</v>
      </c>
    </row>
    <row r="11" spans="2:54" ht="15.75" customHeight="1" x14ac:dyDescent="0.25">
      <c r="B11" s="29"/>
      <c r="C11" s="30"/>
      <c r="D11" s="31"/>
      <c r="E11" s="31"/>
      <c r="F11" s="31"/>
      <c r="G11" s="31"/>
      <c r="H11" s="31"/>
      <c r="I11" s="31"/>
      <c r="J11" s="31"/>
      <c r="K11" s="32"/>
      <c r="M11" s="33"/>
      <c r="N11" s="34"/>
      <c r="O11" s="34"/>
      <c r="P11" s="35"/>
      <c r="AS11" s="11"/>
      <c r="AT11" s="11"/>
      <c r="AU11" s="11"/>
      <c r="AV11" s="11"/>
      <c r="AW11" s="11"/>
      <c r="AX11" s="11"/>
      <c r="AY11" s="11"/>
      <c r="AZ11" s="4"/>
      <c r="BA11" s="4"/>
      <c r="BB11" s="11"/>
    </row>
    <row r="12" spans="2:54" ht="15.75" customHeight="1" x14ac:dyDescent="0.25">
      <c r="B12" s="36" t="s">
        <v>19</v>
      </c>
      <c r="C12" s="30"/>
      <c r="D12" s="31"/>
      <c r="E12" s="31"/>
      <c r="F12" s="31"/>
      <c r="G12" s="31"/>
      <c r="H12" s="31"/>
      <c r="I12" s="31"/>
      <c r="J12" s="31"/>
      <c r="K12" s="32"/>
      <c r="M12" s="37" t="s">
        <v>20</v>
      </c>
      <c r="N12" s="38">
        <v>35</v>
      </c>
      <c r="O12" s="38"/>
      <c r="P12" s="39"/>
      <c r="AD12" s="40">
        <v>1</v>
      </c>
      <c r="AE12" s="40" t="s">
        <v>21</v>
      </c>
      <c r="AM12" s="3" t="str">
        <f>+E14</f>
        <v>--</v>
      </c>
      <c r="AO12" s="3">
        <f>27663/0.200482</f>
        <v>137982.4622659391</v>
      </c>
      <c r="AS12" s="41">
        <v>1</v>
      </c>
      <c r="AT12" s="41" t="s">
        <v>21</v>
      </c>
      <c r="AU12" s="11"/>
      <c r="AV12" s="11"/>
      <c r="AW12" s="11"/>
      <c r="AX12" s="11"/>
      <c r="AY12" s="11"/>
      <c r="AZ12" s="4"/>
      <c r="BA12" s="4"/>
      <c r="BB12" s="4" t="str">
        <f>+AM12</f>
        <v>--</v>
      </c>
    </row>
    <row r="13" spans="2:54" ht="15.75" customHeight="1" x14ac:dyDescent="0.25">
      <c r="B13" s="29"/>
      <c r="C13" s="30"/>
      <c r="D13" s="31"/>
      <c r="E13" s="31"/>
      <c r="F13" s="31"/>
      <c r="G13" s="31"/>
      <c r="H13" s="31"/>
      <c r="I13" s="31"/>
      <c r="J13" s="31"/>
      <c r="K13" s="32"/>
      <c r="M13" s="42" t="s">
        <v>22</v>
      </c>
      <c r="N13" s="38">
        <v>65</v>
      </c>
      <c r="O13" s="38"/>
      <c r="P13" s="43"/>
      <c r="AS13" s="11"/>
      <c r="AT13" s="11"/>
      <c r="AU13" s="11"/>
      <c r="AV13" s="11"/>
      <c r="AW13" s="11"/>
      <c r="AX13" s="11"/>
      <c r="AY13" s="11"/>
      <c r="AZ13" s="4"/>
      <c r="BA13" s="4"/>
      <c r="BB13" s="4"/>
    </row>
    <row r="14" spans="2:54" ht="15.75" customHeight="1" x14ac:dyDescent="0.25">
      <c r="B14" s="36" t="s">
        <v>23</v>
      </c>
      <c r="C14" s="44" t="s">
        <v>24</v>
      </c>
      <c r="D14" s="45" t="s">
        <v>25</v>
      </c>
      <c r="E14" s="46" t="s">
        <v>26</v>
      </c>
      <c r="F14" s="47"/>
      <c r="G14" s="48" t="s">
        <v>26</v>
      </c>
      <c r="H14" s="47"/>
      <c r="I14" s="48" t="s">
        <v>26</v>
      </c>
      <c r="J14" s="47"/>
      <c r="K14" s="49" t="s">
        <v>26</v>
      </c>
      <c r="L14" s="50"/>
      <c r="M14" s="37" t="s">
        <v>27</v>
      </c>
      <c r="N14" s="51"/>
      <c r="O14" s="51"/>
      <c r="P14" s="52"/>
      <c r="AD14" s="40">
        <v>2</v>
      </c>
      <c r="AE14" s="40" t="s">
        <v>28</v>
      </c>
      <c r="AM14" s="3" t="str">
        <f>+E16</f>
        <v>--</v>
      </c>
      <c r="AO14" s="3">
        <f>13831/0.200482</f>
        <v>68988.737143484206</v>
      </c>
      <c r="AS14" s="41">
        <v>2</v>
      </c>
      <c r="AT14" s="41" t="s">
        <v>28</v>
      </c>
      <c r="AU14" s="11"/>
      <c r="AV14" s="11"/>
      <c r="AW14" s="11"/>
      <c r="AX14" s="11"/>
      <c r="AY14" s="11"/>
      <c r="AZ14" s="4"/>
      <c r="BA14" s="4"/>
      <c r="BB14" s="4" t="str">
        <f>+AM14</f>
        <v>--</v>
      </c>
    </row>
    <row r="15" spans="2:54" ht="15.75" customHeight="1" x14ac:dyDescent="0.25">
      <c r="B15" s="29"/>
      <c r="C15" s="53"/>
      <c r="D15" s="54"/>
      <c r="E15" s="47"/>
      <c r="F15" s="47"/>
      <c r="G15" s="47"/>
      <c r="H15" s="47"/>
      <c r="I15" s="47"/>
      <c r="J15" s="47"/>
      <c r="K15" s="55"/>
      <c r="L15" s="56"/>
      <c r="M15" s="42" t="s">
        <v>29</v>
      </c>
      <c r="N15" s="57"/>
      <c r="O15" s="57"/>
      <c r="P15" s="43"/>
      <c r="Q15" s="58"/>
      <c r="AS15" s="11"/>
      <c r="AT15" s="11"/>
      <c r="AU15" s="11"/>
      <c r="AV15" s="11"/>
      <c r="AW15" s="11"/>
      <c r="AX15" s="11"/>
      <c r="AY15" s="11"/>
      <c r="AZ15" s="4"/>
      <c r="BA15" s="4"/>
      <c r="BB15" s="4"/>
    </row>
    <row r="16" spans="2:54" ht="15.75" customHeight="1" x14ac:dyDescent="0.25">
      <c r="B16" s="36" t="s">
        <v>30</v>
      </c>
      <c r="C16" s="44" t="s">
        <v>31</v>
      </c>
      <c r="D16" s="45" t="s">
        <v>32</v>
      </c>
      <c r="E16" s="46" t="s">
        <v>26</v>
      </c>
      <c r="F16" s="47"/>
      <c r="G16" s="48" t="s">
        <v>26</v>
      </c>
      <c r="H16" s="47"/>
      <c r="I16" s="48" t="s">
        <v>26</v>
      </c>
      <c r="J16" s="47"/>
      <c r="K16" s="49" t="s">
        <v>26</v>
      </c>
      <c r="L16" s="56"/>
      <c r="M16" s="42" t="s">
        <v>33</v>
      </c>
      <c r="N16" s="59"/>
      <c r="O16" s="59"/>
      <c r="P16" s="43"/>
      <c r="Q16" s="60"/>
      <c r="AD16" s="40">
        <f>+AD14+1</f>
        <v>3</v>
      </c>
      <c r="AE16" s="40" t="s">
        <v>34</v>
      </c>
      <c r="AS16" s="41">
        <f>+AS14+1</f>
        <v>3</v>
      </c>
      <c r="AT16" s="41" t="s">
        <v>35</v>
      </c>
      <c r="AU16" s="11"/>
      <c r="AV16" s="11"/>
      <c r="AW16" s="11"/>
      <c r="AX16" s="11"/>
      <c r="AY16" s="11"/>
      <c r="AZ16" s="4"/>
      <c r="BA16" s="4"/>
      <c r="BB16" s="4"/>
    </row>
    <row r="17" spans="2:54" ht="15.75" customHeight="1" x14ac:dyDescent="0.25">
      <c r="B17" s="29"/>
      <c r="C17" s="44"/>
      <c r="D17" s="45"/>
      <c r="E17" s="47"/>
      <c r="F17" s="47"/>
      <c r="G17" s="47"/>
      <c r="H17" s="47"/>
      <c r="I17" s="47"/>
      <c r="J17" s="47"/>
      <c r="K17" s="55"/>
      <c r="L17" s="56"/>
      <c r="M17" s="42" t="s">
        <v>36</v>
      </c>
      <c r="N17" s="61"/>
      <c r="O17" s="61"/>
      <c r="P17" s="43"/>
      <c r="Q17" s="60"/>
      <c r="AE17" s="3">
        <v>3.1</v>
      </c>
      <c r="AF17" s="3" t="s">
        <v>16</v>
      </c>
      <c r="AM17" s="3">
        <v>412110</v>
      </c>
      <c r="AO17" s="3">
        <f>72000/0.200482</f>
        <v>359134.48588900751</v>
      </c>
      <c r="AP17" s="3">
        <f>+AO17*(1.035^4)</f>
        <v>412115.08287527051</v>
      </c>
      <c r="AQ17" s="3">
        <f t="shared" ref="AQ17:AQ61" si="0">+ROUND(AM17,0)</f>
        <v>412110</v>
      </c>
      <c r="AS17" s="11"/>
      <c r="AT17" s="11" t="s">
        <v>37</v>
      </c>
      <c r="AU17" s="11"/>
      <c r="AV17" s="11"/>
      <c r="AW17" s="11"/>
      <c r="AX17" s="11"/>
      <c r="AY17" s="11"/>
      <c r="AZ17" s="4">
        <f>+AM17</f>
        <v>412110</v>
      </c>
      <c r="BA17" s="4">
        <f>+AM18</f>
        <v>21500</v>
      </c>
      <c r="BB17" s="4">
        <f t="shared" ref="BB17:BB24" si="1">+AZ17+BA17</f>
        <v>433610</v>
      </c>
    </row>
    <row r="18" spans="2:54" ht="15.75" customHeight="1" thickBot="1" x14ac:dyDescent="0.3">
      <c r="B18" s="36" t="s">
        <v>38</v>
      </c>
      <c r="C18" s="44" t="s">
        <v>25</v>
      </c>
      <c r="D18" s="45" t="s">
        <v>24</v>
      </c>
      <c r="E18" s="46"/>
      <c r="F18" s="47"/>
      <c r="G18" s="48"/>
      <c r="H18" s="47"/>
      <c r="I18" s="48"/>
      <c r="J18" s="47"/>
      <c r="K18" s="49"/>
      <c r="M18" s="42"/>
      <c r="P18" s="43"/>
      <c r="Q18" s="58"/>
      <c r="AE18" s="3">
        <v>3.2</v>
      </c>
      <c r="AF18" s="3" t="s">
        <v>17</v>
      </c>
      <c r="AM18" s="3">
        <f>21500</f>
        <v>21500</v>
      </c>
      <c r="AO18" s="3">
        <f>3756/0.200482</f>
        <v>18734.849013876559</v>
      </c>
      <c r="AP18" s="3">
        <f>+AO18*(1.035^4)</f>
        <v>21498.670156659944</v>
      </c>
      <c r="AQ18" s="3">
        <f t="shared" si="0"/>
        <v>21500</v>
      </c>
      <c r="AS18" s="11"/>
      <c r="AT18" s="11" t="s">
        <v>39</v>
      </c>
      <c r="AU18" s="11"/>
      <c r="AV18" s="11"/>
      <c r="AW18" s="11"/>
      <c r="AX18" s="11"/>
      <c r="AY18" s="11"/>
      <c r="AZ18" s="4">
        <f>+AM22</f>
        <v>28620</v>
      </c>
      <c r="BA18" s="4">
        <f>+AM23</f>
        <v>6300</v>
      </c>
      <c r="BB18" s="4">
        <f t="shared" si="1"/>
        <v>34920</v>
      </c>
    </row>
    <row r="19" spans="2:54" ht="15.75" customHeight="1" x14ac:dyDescent="0.25">
      <c r="B19" s="62" t="s">
        <v>40</v>
      </c>
      <c r="C19" s="53"/>
      <c r="D19" s="54"/>
      <c r="E19" s="46" t="s">
        <v>26</v>
      </c>
      <c r="F19" s="47"/>
      <c r="G19" s="46" t="s">
        <v>26</v>
      </c>
      <c r="H19" s="47"/>
      <c r="I19" s="46" t="s">
        <v>26</v>
      </c>
      <c r="J19" s="47"/>
      <c r="K19" s="63" t="s">
        <v>26</v>
      </c>
      <c r="L19" s="56"/>
      <c r="M19" s="12" t="s">
        <v>41</v>
      </c>
      <c r="N19" s="13"/>
      <c r="O19" s="13"/>
      <c r="P19" s="14"/>
      <c r="Q19" s="64"/>
      <c r="AE19" s="3">
        <v>3.3</v>
      </c>
      <c r="AF19" s="3" t="s">
        <v>42</v>
      </c>
      <c r="AM19" s="3">
        <f>+AM17+AM18</f>
        <v>433610</v>
      </c>
      <c r="AO19" s="3">
        <f>+AO17+AO18</f>
        <v>377869.33490288409</v>
      </c>
      <c r="AP19" s="3">
        <f>+AO19*(1.035^4)</f>
        <v>433613.75303193048</v>
      </c>
      <c r="AQ19" s="3">
        <f t="shared" si="0"/>
        <v>433610</v>
      </c>
      <c r="AS19" s="11"/>
      <c r="AT19" s="11" t="s">
        <v>43</v>
      </c>
      <c r="AU19" s="11"/>
      <c r="AV19" s="11"/>
      <c r="AW19" s="11"/>
      <c r="AX19" s="11"/>
      <c r="AY19" s="11"/>
      <c r="AZ19" s="4">
        <f>+AM27+AM28+AM29</f>
        <v>1198500</v>
      </c>
      <c r="BA19" s="4">
        <f>+AM30</f>
        <v>17870</v>
      </c>
      <c r="BB19" s="4">
        <f t="shared" si="1"/>
        <v>1216370</v>
      </c>
    </row>
    <row r="20" spans="2:54" ht="15.75" customHeight="1" thickBot="1" x14ac:dyDescent="0.3">
      <c r="B20" s="29" t="s">
        <v>44</v>
      </c>
      <c r="C20" s="53"/>
      <c r="D20" s="54"/>
      <c r="E20" s="46" t="s">
        <v>26</v>
      </c>
      <c r="F20" s="47"/>
      <c r="G20" s="46" t="s">
        <v>26</v>
      </c>
      <c r="H20" s="47"/>
      <c r="I20" s="46" t="s">
        <v>26</v>
      </c>
      <c r="J20" s="47"/>
      <c r="K20" s="63" t="s">
        <v>26</v>
      </c>
      <c r="L20" s="56"/>
      <c r="M20" s="25"/>
      <c r="N20" s="26"/>
      <c r="O20" s="26"/>
      <c r="P20" s="27"/>
      <c r="AD20" s="40">
        <f>+AD16+1</f>
        <v>4</v>
      </c>
      <c r="AQ20" s="3">
        <f t="shared" si="0"/>
        <v>0</v>
      </c>
      <c r="AS20" s="11"/>
      <c r="AT20" s="11" t="s">
        <v>45</v>
      </c>
      <c r="AU20" s="11"/>
      <c r="AV20" s="11"/>
      <c r="AW20" s="11"/>
      <c r="AX20" s="11"/>
      <c r="AY20" s="11"/>
      <c r="AZ20" s="4">
        <f>+AM34</f>
        <v>34350</v>
      </c>
      <c r="BA20" s="4">
        <f>+AM35</f>
        <v>57190</v>
      </c>
      <c r="BB20" s="4">
        <f t="shared" si="1"/>
        <v>91540</v>
      </c>
    </row>
    <row r="21" spans="2:54" ht="15.75" customHeight="1" x14ac:dyDescent="0.25">
      <c r="B21" s="29" t="s">
        <v>46</v>
      </c>
      <c r="C21" s="53"/>
      <c r="D21" s="54"/>
      <c r="E21" s="46" t="s">
        <v>26</v>
      </c>
      <c r="F21" s="47"/>
      <c r="G21" s="46" t="s">
        <v>26</v>
      </c>
      <c r="H21" s="47"/>
      <c r="I21" s="46" t="s">
        <v>26</v>
      </c>
      <c r="J21" s="47"/>
      <c r="K21" s="63" t="s">
        <v>26</v>
      </c>
      <c r="L21" s="56"/>
      <c r="M21" s="65"/>
      <c r="N21" s="66"/>
      <c r="O21" s="66"/>
      <c r="P21" s="67"/>
      <c r="Q21" s="64"/>
      <c r="AE21" s="40" t="s">
        <v>47</v>
      </c>
      <c r="AQ21" s="3">
        <f t="shared" si="0"/>
        <v>0</v>
      </c>
      <c r="AS21" s="41"/>
      <c r="AT21" s="11" t="s">
        <v>48</v>
      </c>
      <c r="AU21" s="11"/>
      <c r="AV21" s="11"/>
      <c r="AW21" s="11"/>
      <c r="AX21" s="11"/>
      <c r="AY21" s="11"/>
      <c r="AZ21" s="4">
        <f>+AM39</f>
        <v>40070</v>
      </c>
      <c r="BA21" s="4">
        <f>+AM40</f>
        <v>171140</v>
      </c>
      <c r="BB21" s="4">
        <f t="shared" si="1"/>
        <v>211210</v>
      </c>
    </row>
    <row r="22" spans="2:54" ht="15.75" customHeight="1" x14ac:dyDescent="0.25">
      <c r="B22" s="29" t="s">
        <v>49</v>
      </c>
      <c r="C22" s="53"/>
      <c r="D22" s="54"/>
      <c r="E22" s="46" t="s">
        <v>26</v>
      </c>
      <c r="F22" s="47"/>
      <c r="G22" s="46" t="s">
        <v>26</v>
      </c>
      <c r="H22" s="47"/>
      <c r="I22" s="46" t="s">
        <v>26</v>
      </c>
      <c r="J22" s="47"/>
      <c r="K22" s="63" t="s">
        <v>26</v>
      </c>
      <c r="M22" s="68" t="s">
        <v>50</v>
      </c>
      <c r="N22" s="69"/>
      <c r="O22" s="69"/>
      <c r="P22" s="70"/>
      <c r="AE22" s="3">
        <v>4.0999999999999996</v>
      </c>
      <c r="AF22" s="3" t="s">
        <v>16</v>
      </c>
      <c r="AM22" s="3">
        <v>28620</v>
      </c>
      <c r="AO22" s="3">
        <f>5000/0.200482</f>
        <v>24939.894853403301</v>
      </c>
      <c r="AP22" s="3">
        <f>+AO22*(1.035^4)</f>
        <v>28619.102977449344</v>
      </c>
      <c r="AQ22" s="3">
        <f t="shared" si="0"/>
        <v>28620</v>
      </c>
      <c r="AS22" s="11"/>
      <c r="AT22" s="11" t="s">
        <v>51</v>
      </c>
      <c r="AU22" s="11"/>
      <c r="AV22" s="11"/>
      <c r="AW22" s="11"/>
      <c r="AX22" s="11"/>
      <c r="AY22" s="11"/>
      <c r="AZ22" s="4">
        <f>+AM45</f>
        <v>234350</v>
      </c>
      <c r="BA22" s="4">
        <f>+AM46</f>
        <v>944800</v>
      </c>
      <c r="BB22" s="4">
        <f t="shared" si="1"/>
        <v>1179150</v>
      </c>
    </row>
    <row r="23" spans="2:54" ht="15.75" customHeight="1" x14ac:dyDescent="0.25">
      <c r="B23" s="29" t="s">
        <v>52</v>
      </c>
      <c r="C23" s="53"/>
      <c r="D23" s="54"/>
      <c r="E23" s="46" t="s">
        <v>26</v>
      </c>
      <c r="F23" s="47"/>
      <c r="G23" s="46" t="s">
        <v>26</v>
      </c>
      <c r="H23" s="47"/>
      <c r="I23" s="46" t="s">
        <v>26</v>
      </c>
      <c r="J23" s="47"/>
      <c r="K23" s="63" t="s">
        <v>26</v>
      </c>
      <c r="M23" s="42"/>
      <c r="P23" s="43"/>
      <c r="Q23" s="64"/>
      <c r="AE23" s="3">
        <v>4.2</v>
      </c>
      <c r="AF23" s="3" t="s">
        <v>17</v>
      </c>
      <c r="AM23" s="3">
        <f>6300</f>
        <v>6300</v>
      </c>
      <c r="AO23" s="3">
        <f>1100/0.200482</f>
        <v>5486.7768677487256</v>
      </c>
      <c r="AP23" s="3">
        <f>+AO23*(1.035^4)</f>
        <v>6296.2026550388546</v>
      </c>
      <c r="AQ23" s="3">
        <f t="shared" si="0"/>
        <v>6300</v>
      </c>
      <c r="AS23" s="11"/>
      <c r="AT23" s="11" t="s">
        <v>53</v>
      </c>
      <c r="AU23" s="11"/>
      <c r="AV23" s="11"/>
      <c r="AW23" s="11"/>
      <c r="AX23" s="11"/>
      <c r="AY23" s="11"/>
      <c r="AZ23" s="4" t="e">
        <f>+AM49</f>
        <v>#REF!</v>
      </c>
      <c r="BA23" s="4"/>
      <c r="BB23" s="4" t="e">
        <f t="shared" si="1"/>
        <v>#REF!</v>
      </c>
    </row>
    <row r="24" spans="2:54" ht="15.75" customHeight="1" x14ac:dyDescent="0.25">
      <c r="B24" s="29"/>
      <c r="C24" s="53"/>
      <c r="D24" s="54"/>
      <c r="E24" s="47"/>
      <c r="F24" s="47"/>
      <c r="G24" s="47"/>
      <c r="H24" s="47"/>
      <c r="I24" s="47"/>
      <c r="J24" s="47"/>
      <c r="K24" s="55"/>
      <c r="M24" s="37" t="s">
        <v>54</v>
      </c>
      <c r="N24" s="71">
        <v>4</v>
      </c>
      <c r="O24" s="71">
        <v>6</v>
      </c>
      <c r="P24" s="72">
        <v>8</v>
      </c>
      <c r="AE24" s="3">
        <v>4.3</v>
      </c>
      <c r="AF24" s="3" t="s">
        <v>42</v>
      </c>
      <c r="AM24" s="3">
        <f>+AM22+AM23</f>
        <v>34920</v>
      </c>
      <c r="AO24" s="3">
        <f>+AO22+AO23</f>
        <v>30426.671721152026</v>
      </c>
      <c r="AP24" s="3">
        <f>+AO24*(1.035^4)</f>
        <v>34915.305632488198</v>
      </c>
      <c r="AQ24" s="3">
        <f t="shared" si="0"/>
        <v>34920</v>
      </c>
      <c r="AS24" s="11"/>
      <c r="AT24" s="11" t="s">
        <v>55</v>
      </c>
      <c r="AU24" s="11"/>
      <c r="AV24" s="11"/>
      <c r="AW24" s="11"/>
      <c r="AX24" s="11"/>
      <c r="AY24" s="11"/>
      <c r="AZ24" s="4"/>
      <c r="BA24" s="4" t="str">
        <f>+AM51</f>
        <v>--</v>
      </c>
      <c r="BB24" s="4" t="e">
        <f t="shared" si="1"/>
        <v>#VALUE!</v>
      </c>
    </row>
    <row r="25" spans="2:54" ht="15.75" customHeight="1" x14ac:dyDescent="0.25">
      <c r="B25" s="36" t="s">
        <v>56</v>
      </c>
      <c r="C25" s="44" t="s">
        <v>31</v>
      </c>
      <c r="D25" s="45" t="s">
        <v>32</v>
      </c>
      <c r="E25" s="46"/>
      <c r="F25" s="47"/>
      <c r="G25" s="46"/>
      <c r="H25" s="47"/>
      <c r="I25" s="73" t="s">
        <v>57</v>
      </c>
      <c r="J25" s="47"/>
      <c r="K25" s="55"/>
      <c r="M25" s="42"/>
      <c r="N25" s="31"/>
      <c r="O25" s="31"/>
      <c r="P25" s="43"/>
      <c r="X25" s="74"/>
      <c r="AD25" s="40">
        <f>+AD20+1</f>
        <v>5</v>
      </c>
      <c r="AQ25" s="3">
        <f t="shared" si="0"/>
        <v>0</v>
      </c>
      <c r="AS25" s="41">
        <f>+AS16+1</f>
        <v>4</v>
      </c>
      <c r="AT25" s="41" t="s">
        <v>58</v>
      </c>
      <c r="AU25" s="11"/>
      <c r="AV25" s="11"/>
      <c r="AW25" s="11"/>
      <c r="AX25" s="11"/>
      <c r="AY25" s="11"/>
      <c r="AZ25" s="4"/>
      <c r="BA25" s="4"/>
      <c r="BB25" s="4"/>
    </row>
    <row r="26" spans="2:54" ht="15.75" customHeight="1" x14ac:dyDescent="0.25">
      <c r="B26" s="29" t="s">
        <v>59</v>
      </c>
      <c r="C26" s="53"/>
      <c r="D26" s="54"/>
      <c r="E26" s="46" t="s">
        <v>26</v>
      </c>
      <c r="F26" s="47"/>
      <c r="G26" s="46" t="s">
        <v>26</v>
      </c>
      <c r="H26" s="47"/>
      <c r="I26" s="73"/>
      <c r="J26" s="47"/>
      <c r="K26" s="63" t="s">
        <v>26</v>
      </c>
      <c r="M26" s="37" t="s">
        <v>60</v>
      </c>
      <c r="N26" s="71"/>
      <c r="O26" s="71"/>
      <c r="P26" s="72"/>
      <c r="AE26" s="40" t="s">
        <v>61</v>
      </c>
      <c r="AQ26" s="3">
        <f t="shared" si="0"/>
        <v>0</v>
      </c>
      <c r="AS26" s="41">
        <f>+AS25+1</f>
        <v>5</v>
      </c>
      <c r="AT26" s="41" t="s">
        <v>62</v>
      </c>
      <c r="AU26" s="11"/>
      <c r="AV26" s="11"/>
      <c r="AW26" s="11"/>
      <c r="AX26" s="11"/>
      <c r="AY26" s="11"/>
      <c r="AZ26" s="4"/>
      <c r="BA26" s="4"/>
      <c r="BB26" s="4" t="str">
        <f>+AM55</f>
        <v>--</v>
      </c>
    </row>
    <row r="27" spans="2:54" ht="15.75" customHeight="1" x14ac:dyDescent="0.25">
      <c r="B27" s="29" t="s">
        <v>63</v>
      </c>
      <c r="C27" s="53"/>
      <c r="D27" s="54"/>
      <c r="E27" s="46" t="s">
        <v>26</v>
      </c>
      <c r="F27" s="47"/>
      <c r="G27" s="46" t="s">
        <v>26</v>
      </c>
      <c r="H27" s="47"/>
      <c r="I27" s="73"/>
      <c r="J27" s="47"/>
      <c r="K27" s="63" t="s">
        <v>26</v>
      </c>
      <c r="M27" s="37" t="s">
        <v>64</v>
      </c>
      <c r="N27" s="75"/>
      <c r="O27" s="75"/>
      <c r="P27" s="39"/>
      <c r="Q27" s="64"/>
      <c r="X27" s="74"/>
      <c r="AE27" s="3">
        <v>5.0999999999999996</v>
      </c>
      <c r="AF27" s="3" t="s">
        <v>16</v>
      </c>
      <c r="AK27" s="3" t="s">
        <v>65</v>
      </c>
      <c r="AM27" s="3">
        <f>1169880</f>
        <v>1169880</v>
      </c>
      <c r="AO27" s="3">
        <f>204387/0.200482</f>
        <v>1019478.057880508</v>
      </c>
      <c r="AP27" s="3">
        <f>+AO27*(1.035^4)</f>
        <v>1169874.5200503876</v>
      </c>
      <c r="AQ27" s="3">
        <f t="shared" si="0"/>
        <v>1169880</v>
      </c>
      <c r="AS27" s="41">
        <f>+AS26+1</f>
        <v>6</v>
      </c>
      <c r="AT27" s="41" t="s">
        <v>66</v>
      </c>
      <c r="AU27" s="11"/>
      <c r="AV27" s="11"/>
      <c r="AW27" s="11"/>
      <c r="AX27" s="11"/>
      <c r="AY27" s="11"/>
      <c r="AZ27" s="4"/>
      <c r="BA27" s="4"/>
      <c r="BB27" s="4" t="e">
        <f>+SUM(BB17:BB24)+BB26</f>
        <v>#REF!</v>
      </c>
    </row>
    <row r="28" spans="2:54" ht="15.75" customHeight="1" x14ac:dyDescent="0.25">
      <c r="B28" s="29" t="s">
        <v>67</v>
      </c>
      <c r="C28" s="53"/>
      <c r="D28" s="54"/>
      <c r="E28" s="46" t="s">
        <v>26</v>
      </c>
      <c r="F28" s="47"/>
      <c r="G28" s="46" t="s">
        <v>26</v>
      </c>
      <c r="H28" s="47"/>
      <c r="I28" s="73"/>
      <c r="J28" s="47"/>
      <c r="K28" s="63" t="s">
        <v>26</v>
      </c>
      <c r="M28" s="37" t="s">
        <v>68</v>
      </c>
      <c r="N28" s="75"/>
      <c r="O28" s="75"/>
      <c r="P28" s="39"/>
      <c r="AE28" s="3">
        <v>5.2</v>
      </c>
      <c r="AF28" s="3" t="s">
        <v>69</v>
      </c>
      <c r="AM28" s="3">
        <v>11450</v>
      </c>
      <c r="AO28" s="3">
        <f>2000/0.200482</f>
        <v>9975.9579413613192</v>
      </c>
      <c r="AP28" s="3">
        <f>+AO28*(1.035^4)</f>
        <v>11447.641190979735</v>
      </c>
      <c r="AQ28" s="3">
        <f t="shared" si="0"/>
        <v>11450</v>
      </c>
      <c r="AS28" s="41">
        <f>+AS27+1</f>
        <v>7</v>
      </c>
      <c r="AT28" s="41" t="s">
        <v>70</v>
      </c>
      <c r="AU28" s="11"/>
      <c r="AV28" s="11"/>
      <c r="AW28" s="11"/>
      <c r="AX28" s="11"/>
      <c r="AY28" s="11"/>
      <c r="AZ28" s="4"/>
      <c r="BA28" s="4"/>
      <c r="BB28" s="4" t="str">
        <f>+AM59</f>
        <v>--</v>
      </c>
    </row>
    <row r="29" spans="2:54" ht="15.75" customHeight="1" thickBot="1" x14ac:dyDescent="0.3">
      <c r="B29" s="29" t="s">
        <v>71</v>
      </c>
      <c r="C29" s="53"/>
      <c r="D29" s="54"/>
      <c r="E29" s="46" t="s">
        <v>26</v>
      </c>
      <c r="F29" s="47"/>
      <c r="G29" s="46" t="s">
        <v>26</v>
      </c>
      <c r="H29" s="47"/>
      <c r="I29" s="73"/>
      <c r="J29" s="47"/>
      <c r="K29" s="63" t="s">
        <v>26</v>
      </c>
      <c r="M29" s="76"/>
      <c r="N29" s="77"/>
      <c r="O29" s="77"/>
      <c r="P29" s="78"/>
      <c r="Q29" s="60"/>
      <c r="X29" s="64"/>
      <c r="AE29" s="3">
        <v>5.3</v>
      </c>
      <c r="AF29" s="3" t="s">
        <v>72</v>
      </c>
      <c r="AM29" s="3">
        <v>17170</v>
      </c>
      <c r="AO29" s="3">
        <f>3000/0.200482</f>
        <v>14963.93691204198</v>
      </c>
      <c r="AP29" s="3">
        <f>+AO29*(1.035^4)</f>
        <v>17171.461786469605</v>
      </c>
      <c r="AQ29" s="3">
        <f t="shared" si="0"/>
        <v>17170</v>
      </c>
      <c r="AS29" s="41">
        <f>+AS28+1</f>
        <v>8</v>
      </c>
      <c r="AT29" s="41" t="s">
        <v>73</v>
      </c>
      <c r="AU29" s="11"/>
      <c r="AV29" s="11"/>
      <c r="AW29" s="11"/>
      <c r="AX29" s="11"/>
      <c r="AY29" s="11"/>
      <c r="AZ29" s="4"/>
      <c r="BA29" s="4"/>
      <c r="BB29" s="4" t="e">
        <f>+BB27+BB28+BB12+BB14</f>
        <v>#REF!</v>
      </c>
    </row>
    <row r="30" spans="2:54" ht="15.75" customHeight="1" x14ac:dyDescent="0.25">
      <c r="B30" s="29" t="s">
        <v>74</v>
      </c>
      <c r="C30" s="53"/>
      <c r="D30" s="54"/>
      <c r="E30" s="46" t="s">
        <v>26</v>
      </c>
      <c r="F30" s="47"/>
      <c r="G30" s="46" t="s">
        <v>26</v>
      </c>
      <c r="H30" s="47"/>
      <c r="I30" s="73"/>
      <c r="J30" s="47"/>
      <c r="K30" s="63" t="s">
        <v>26</v>
      </c>
      <c r="L30" s="79"/>
      <c r="M30" s="80" t="s">
        <v>75</v>
      </c>
      <c r="N30" s="81" t="s">
        <v>76</v>
      </c>
      <c r="O30" s="81"/>
      <c r="P30" s="82"/>
      <c r="Q30" s="28"/>
      <c r="AE30" s="3">
        <v>5.4</v>
      </c>
      <c r="AF30" s="3" t="s">
        <v>17</v>
      </c>
      <c r="AM30" s="3">
        <f>+ROUND(AP30,0)</f>
        <v>17870</v>
      </c>
      <c r="AO30" s="3">
        <f>3122/0.200482</f>
        <v>15572.470346465019</v>
      </c>
      <c r="AP30" s="3">
        <f>+AO30*(1.035^4)</f>
        <v>17869.767899119368</v>
      </c>
      <c r="AQ30" s="3">
        <f t="shared" si="0"/>
        <v>17870</v>
      </c>
    </row>
    <row r="31" spans="2:54" ht="15.75" customHeight="1" thickBot="1" x14ac:dyDescent="0.3">
      <c r="B31" s="29"/>
      <c r="C31" s="53"/>
      <c r="D31" s="83"/>
      <c r="E31" s="47"/>
      <c r="F31" s="47"/>
      <c r="G31" s="47"/>
      <c r="H31" s="47"/>
      <c r="I31" s="47"/>
      <c r="J31" s="47"/>
      <c r="K31" s="55"/>
      <c r="L31" s="84"/>
      <c r="M31" s="85"/>
      <c r="N31" s="86"/>
      <c r="O31" s="86"/>
      <c r="P31" s="87"/>
      <c r="Q31" s="64"/>
      <c r="AE31" s="3">
        <v>5.5</v>
      </c>
      <c r="AF31" s="3" t="s">
        <v>42</v>
      </c>
      <c r="AM31" s="3">
        <f>+SUM(AM27:AM30)</f>
        <v>1216370</v>
      </c>
      <c r="AO31" s="3">
        <f>+SUM(AO27:AO30)</f>
        <v>1059990.4230803763</v>
      </c>
      <c r="AP31" s="3">
        <f>+AO31*(1.035^4)</f>
        <v>1216363.3909269564</v>
      </c>
      <c r="AQ31" s="3">
        <f t="shared" si="0"/>
        <v>1216370</v>
      </c>
    </row>
    <row r="32" spans="2:54" ht="15.75" customHeight="1" x14ac:dyDescent="0.25">
      <c r="B32" s="36" t="s">
        <v>77</v>
      </c>
      <c r="C32" s="88" t="s">
        <v>26</v>
      </c>
      <c r="D32" s="89" t="s">
        <v>78</v>
      </c>
      <c r="E32" s="46" t="s">
        <v>26</v>
      </c>
      <c r="F32" s="47"/>
      <c r="G32" s="46" t="s">
        <v>26</v>
      </c>
      <c r="H32" s="47"/>
      <c r="I32" s="46" t="s">
        <v>26</v>
      </c>
      <c r="J32" s="47"/>
      <c r="K32" s="63" t="s">
        <v>26</v>
      </c>
      <c r="M32" s="90"/>
      <c r="N32" s="91"/>
      <c r="O32" s="91"/>
      <c r="P32" s="92"/>
      <c r="Q32" s="64"/>
      <c r="AD32" s="40">
        <f>+AD25+1</f>
        <v>6</v>
      </c>
      <c r="AQ32" s="3">
        <f t="shared" si="0"/>
        <v>0</v>
      </c>
    </row>
    <row r="33" spans="2:47" ht="15.75" customHeight="1" x14ac:dyDescent="0.25">
      <c r="B33" s="36" t="s">
        <v>79</v>
      </c>
      <c r="C33" s="53"/>
      <c r="D33" s="93"/>
      <c r="E33" s="71"/>
      <c r="F33" s="47"/>
      <c r="G33" s="47"/>
      <c r="H33" s="47"/>
      <c r="I33" s="47"/>
      <c r="J33" s="47"/>
      <c r="K33" s="55"/>
      <c r="M33" s="94">
        <v>-2</v>
      </c>
      <c r="N33" s="71"/>
      <c r="O33" s="71"/>
      <c r="P33" s="95"/>
      <c r="Q33" s="64"/>
      <c r="AE33" s="40" t="s">
        <v>80</v>
      </c>
      <c r="AQ33" s="3">
        <f t="shared" si="0"/>
        <v>0</v>
      </c>
      <c r="AT33" s="40"/>
      <c r="AU33" s="40"/>
    </row>
    <row r="34" spans="2:47" ht="15.75" customHeight="1" x14ac:dyDescent="0.25">
      <c r="B34" s="36"/>
      <c r="C34" s="53"/>
      <c r="D34" s="93"/>
      <c r="E34" s="71"/>
      <c r="F34" s="47"/>
      <c r="G34" s="47"/>
      <c r="H34" s="47"/>
      <c r="I34" s="47"/>
      <c r="J34" s="47"/>
      <c r="K34" s="55"/>
      <c r="M34" s="94">
        <v>-1</v>
      </c>
      <c r="N34" s="71"/>
      <c r="O34" s="71"/>
      <c r="P34" s="95"/>
      <c r="Q34" s="4"/>
      <c r="AE34" s="3">
        <v>6.1</v>
      </c>
      <c r="AF34" s="3" t="s">
        <v>16</v>
      </c>
      <c r="AM34" s="3">
        <v>34350</v>
      </c>
      <c r="AO34" s="3">
        <f>6000/0.200482</f>
        <v>29927.873824083959</v>
      </c>
      <c r="AP34" s="3">
        <f>+AO34*(1.035^4)</f>
        <v>34342.923572939209</v>
      </c>
      <c r="AQ34" s="3">
        <f t="shared" si="0"/>
        <v>34350</v>
      </c>
    </row>
    <row r="35" spans="2:47" ht="15.75" customHeight="1" x14ac:dyDescent="0.25">
      <c r="B35" s="36" t="s">
        <v>81</v>
      </c>
      <c r="C35" s="44" t="s">
        <v>24</v>
      </c>
      <c r="D35" s="45" t="s">
        <v>25</v>
      </c>
      <c r="E35" s="46" t="s">
        <v>26</v>
      </c>
      <c r="F35" s="47"/>
      <c r="G35" s="48" t="s">
        <v>26</v>
      </c>
      <c r="H35" s="47"/>
      <c r="I35" s="48" t="s">
        <v>26</v>
      </c>
      <c r="J35" s="47"/>
      <c r="K35" s="49" t="s">
        <v>26</v>
      </c>
      <c r="M35" s="94">
        <v>1</v>
      </c>
      <c r="N35" s="71"/>
      <c r="O35" s="71"/>
      <c r="P35" s="95"/>
      <c r="Q35" s="64"/>
      <c r="AE35" s="3">
        <v>6.2</v>
      </c>
      <c r="AF35" s="3" t="s">
        <v>17</v>
      </c>
      <c r="AM35" s="3">
        <f>57190</f>
        <v>57190</v>
      </c>
      <c r="AO35" s="3">
        <f>9989/0.200482</f>
        <v>49824.921938129111</v>
      </c>
      <c r="AP35" s="3">
        <f>+AO35*(1.035^4)</f>
        <v>57175.243928348289</v>
      </c>
      <c r="AQ35" s="3">
        <f t="shared" si="0"/>
        <v>57190</v>
      </c>
    </row>
    <row r="36" spans="2:47" ht="15.75" customHeight="1" x14ac:dyDescent="0.25">
      <c r="B36" s="29"/>
      <c r="C36" s="53"/>
      <c r="D36" s="83"/>
      <c r="E36" s="47"/>
      <c r="F36" s="47"/>
      <c r="G36" s="47"/>
      <c r="H36" s="47"/>
      <c r="I36" s="47"/>
      <c r="J36" s="47"/>
      <c r="K36" s="55"/>
      <c r="M36" s="94">
        <f>+M35+1</f>
        <v>2</v>
      </c>
      <c r="N36" s="71"/>
      <c r="O36" s="71"/>
      <c r="P36" s="95"/>
      <c r="Q36" s="64"/>
      <c r="AE36" s="3">
        <v>6.3</v>
      </c>
      <c r="AF36" s="3" t="s">
        <v>42</v>
      </c>
      <c r="AM36" s="3">
        <f>+AM34+AM35</f>
        <v>91540</v>
      </c>
      <c r="AO36" s="3">
        <f>+AO34+AO35</f>
        <v>79752.795762213063</v>
      </c>
      <c r="AP36" s="3">
        <f>+AO36*(1.035^4)</f>
        <v>91518.167501287491</v>
      </c>
      <c r="AQ36" s="3">
        <f t="shared" si="0"/>
        <v>91540</v>
      </c>
    </row>
    <row r="37" spans="2:47" ht="15.75" customHeight="1" x14ac:dyDescent="0.25">
      <c r="B37" s="36" t="s">
        <v>82</v>
      </c>
      <c r="C37" s="44" t="s">
        <v>24</v>
      </c>
      <c r="D37" s="45" t="s">
        <v>25</v>
      </c>
      <c r="E37" s="46" t="s">
        <v>26</v>
      </c>
      <c r="F37" s="47"/>
      <c r="G37" s="48" t="s">
        <v>26</v>
      </c>
      <c r="H37" s="47"/>
      <c r="I37" s="48" t="s">
        <v>26</v>
      </c>
      <c r="J37" s="47"/>
      <c r="K37" s="49" t="s">
        <v>26</v>
      </c>
      <c r="M37" s="94">
        <f t="shared" ref="M37:M69" si="2">+M36+1</f>
        <v>3</v>
      </c>
      <c r="N37" s="71"/>
      <c r="O37" s="71"/>
      <c r="P37" s="95"/>
      <c r="Q37" s="64"/>
      <c r="AD37" s="40">
        <f>+AD32+1</f>
        <v>7</v>
      </c>
      <c r="AQ37" s="3">
        <f t="shared" si="0"/>
        <v>0</v>
      </c>
    </row>
    <row r="38" spans="2:47" ht="15.75" customHeight="1" x14ac:dyDescent="0.25">
      <c r="B38" s="36" t="s">
        <v>83</v>
      </c>
      <c r="C38" s="53"/>
      <c r="D38" s="54"/>
      <c r="E38" s="96"/>
      <c r="F38" s="47"/>
      <c r="G38" s="47"/>
      <c r="H38" s="47"/>
      <c r="I38" s="47"/>
      <c r="J38" s="47"/>
      <c r="K38" s="55"/>
      <c r="L38" s="4"/>
      <c r="M38" s="94">
        <f t="shared" si="2"/>
        <v>4</v>
      </c>
      <c r="N38" s="97"/>
      <c r="O38" s="71"/>
      <c r="P38" s="95"/>
      <c r="Q38" s="64"/>
      <c r="AE38" s="40" t="s">
        <v>84</v>
      </c>
      <c r="AQ38" s="3">
        <f t="shared" si="0"/>
        <v>0</v>
      </c>
      <c r="AT38" s="40"/>
      <c r="AU38" s="40"/>
    </row>
    <row r="39" spans="2:47" ht="15.75" customHeight="1" x14ac:dyDescent="0.25">
      <c r="B39" s="29"/>
      <c r="C39" s="98"/>
      <c r="D39" s="83"/>
      <c r="E39" s="47"/>
      <c r="F39" s="47"/>
      <c r="G39" s="47"/>
      <c r="H39" s="47"/>
      <c r="I39" s="47"/>
      <c r="J39" s="47"/>
      <c r="K39" s="55"/>
      <c r="L39" s="79"/>
      <c r="M39" s="94">
        <f t="shared" si="2"/>
        <v>5</v>
      </c>
      <c r="N39" s="97"/>
      <c r="O39" s="71"/>
      <c r="P39" s="95"/>
      <c r="Q39" s="64"/>
      <c r="AE39" s="3">
        <v>7.1</v>
      </c>
      <c r="AF39" s="3" t="s">
        <v>16</v>
      </c>
      <c r="AM39" s="3">
        <v>40070</v>
      </c>
      <c r="AO39" s="3">
        <f>7000/0.200482</f>
        <v>34915.852794764622</v>
      </c>
      <c r="AP39" s="3">
        <f>+AO39*(1.035^4)</f>
        <v>40066.744168429082</v>
      </c>
      <c r="AQ39" s="3">
        <f t="shared" si="0"/>
        <v>40070</v>
      </c>
    </row>
    <row r="40" spans="2:47" ht="15.75" customHeight="1" x14ac:dyDescent="0.25">
      <c r="B40" s="36" t="s">
        <v>85</v>
      </c>
      <c r="C40" s="44" t="s">
        <v>25</v>
      </c>
      <c r="D40" s="45" t="s">
        <v>24</v>
      </c>
      <c r="E40" s="46" t="s">
        <v>26</v>
      </c>
      <c r="F40" s="47"/>
      <c r="G40" s="48" t="s">
        <v>26</v>
      </c>
      <c r="H40" s="47"/>
      <c r="I40" s="48" t="s">
        <v>26</v>
      </c>
      <c r="J40" s="47"/>
      <c r="K40" s="49" t="s">
        <v>26</v>
      </c>
      <c r="L40" s="79"/>
      <c r="M40" s="94">
        <f t="shared" si="2"/>
        <v>6</v>
      </c>
      <c r="N40" s="71"/>
      <c r="O40" s="71"/>
      <c r="P40" s="95"/>
      <c r="Q40" s="64"/>
      <c r="AE40" s="3">
        <v>7.2</v>
      </c>
      <c r="AF40" s="3" t="s">
        <v>17</v>
      </c>
      <c r="AM40" s="3">
        <v>171140</v>
      </c>
      <c r="AO40" s="3">
        <f>29900/0.200482</f>
        <v>149140.57122335173</v>
      </c>
      <c r="AP40" s="3">
        <f>+AO40*(1.035^4)</f>
        <v>171142.23580514707</v>
      </c>
      <c r="AQ40" s="3">
        <f t="shared" si="0"/>
        <v>171140</v>
      </c>
    </row>
    <row r="41" spans="2:47" ht="15.75" customHeight="1" x14ac:dyDescent="0.25">
      <c r="B41" s="99"/>
      <c r="C41" s="53"/>
      <c r="D41" s="54"/>
      <c r="E41" s="96"/>
      <c r="F41" s="47"/>
      <c r="G41" s="47"/>
      <c r="H41" s="47"/>
      <c r="I41" s="47"/>
      <c r="J41" s="47"/>
      <c r="K41" s="55"/>
      <c r="L41" s="79"/>
      <c r="M41" s="94">
        <f t="shared" si="2"/>
        <v>7</v>
      </c>
      <c r="N41" s="71"/>
      <c r="O41" s="71"/>
      <c r="P41" s="95"/>
      <c r="Q41" s="64"/>
      <c r="AE41" s="3">
        <v>7.3</v>
      </c>
      <c r="AF41" s="3" t="s">
        <v>42</v>
      </c>
      <c r="AM41" s="3">
        <f>+AM39+AM40</f>
        <v>211210</v>
      </c>
      <c r="AO41" s="3">
        <f>+AO39+AO40</f>
        <v>184056.42401811635</v>
      </c>
      <c r="AP41" s="3">
        <f>+AO41*(1.035^4)</f>
        <v>211208.97997357612</v>
      </c>
      <c r="AQ41" s="3">
        <f t="shared" si="0"/>
        <v>211210</v>
      </c>
    </row>
    <row r="42" spans="2:47" ht="15.75" customHeight="1" x14ac:dyDescent="0.25">
      <c r="B42" s="100" t="s">
        <v>86</v>
      </c>
      <c r="C42" s="101"/>
      <c r="D42" s="102"/>
      <c r="E42" s="103" t="s">
        <v>26</v>
      </c>
      <c r="F42" s="47"/>
      <c r="G42" s="103" t="s">
        <v>26</v>
      </c>
      <c r="H42" s="47"/>
      <c r="I42" s="102"/>
      <c r="J42" s="47"/>
      <c r="K42" s="104" t="s">
        <v>26</v>
      </c>
      <c r="M42" s="94">
        <f t="shared" si="2"/>
        <v>8</v>
      </c>
      <c r="N42" s="71"/>
      <c r="O42" s="71"/>
      <c r="P42" s="95"/>
      <c r="Q42" s="64"/>
      <c r="AD42" s="40">
        <f>+AD37+1</f>
        <v>8</v>
      </c>
      <c r="AI42" s="3" t="e">
        <f>+AM51/10000</f>
        <v>#VALUE!</v>
      </c>
      <c r="AQ42" s="3">
        <f t="shared" si="0"/>
        <v>0</v>
      </c>
    </row>
    <row r="43" spans="2:47" ht="15.75" customHeight="1" thickBot="1" x14ac:dyDescent="0.3">
      <c r="B43" s="105"/>
      <c r="C43" s="106"/>
      <c r="D43" s="107"/>
      <c r="E43" s="107"/>
      <c r="F43" s="108"/>
      <c r="G43" s="108"/>
      <c r="H43" s="107"/>
      <c r="I43" s="107"/>
      <c r="J43" s="107"/>
      <c r="K43" s="109"/>
      <c r="M43" s="94">
        <f t="shared" si="2"/>
        <v>9</v>
      </c>
      <c r="N43" s="71"/>
      <c r="O43" s="71"/>
      <c r="P43" s="95"/>
      <c r="Q43" s="64"/>
      <c r="AE43" s="40" t="s">
        <v>87</v>
      </c>
      <c r="AI43" s="3" t="e">
        <f>+AI42*220.882</f>
        <v>#VALUE!</v>
      </c>
      <c r="AQ43" s="3">
        <f t="shared" si="0"/>
        <v>0</v>
      </c>
      <c r="AT43" s="40"/>
      <c r="AU43" s="40"/>
    </row>
    <row r="44" spans="2:47" ht="15.75" customHeight="1" thickBot="1" x14ac:dyDescent="0.3">
      <c r="B44" s="110"/>
      <c r="C44" s="111"/>
      <c r="D44" s="111"/>
      <c r="E44" s="111"/>
      <c r="F44" s="112"/>
      <c r="G44" s="112"/>
      <c r="H44" s="111"/>
      <c r="I44" s="111"/>
      <c r="J44" s="111"/>
      <c r="K44" s="111"/>
      <c r="M44" s="94">
        <f t="shared" si="2"/>
        <v>10</v>
      </c>
      <c r="N44" s="71"/>
      <c r="O44" s="71"/>
      <c r="P44" s="95"/>
      <c r="Q44" s="64"/>
      <c r="AE44" s="40"/>
      <c r="AT44" s="40"/>
      <c r="AU44" s="40"/>
    </row>
    <row r="45" spans="2:47" ht="15.75" customHeight="1" x14ac:dyDescent="0.25">
      <c r="B45" s="113" t="s">
        <v>0</v>
      </c>
      <c r="C45" s="8" t="s">
        <v>1</v>
      </c>
      <c r="D45" s="9"/>
      <c r="E45" s="9"/>
      <c r="F45" s="9"/>
      <c r="G45" s="9"/>
      <c r="H45" s="9"/>
      <c r="I45" s="9"/>
      <c r="J45" s="9"/>
      <c r="K45" s="10"/>
      <c r="M45" s="94">
        <f>+M44+1</f>
        <v>11</v>
      </c>
      <c r="N45" s="71"/>
      <c r="O45" s="71"/>
      <c r="P45" s="95"/>
      <c r="Q45" s="64"/>
      <c r="AE45" s="3">
        <v>8.1</v>
      </c>
      <c r="AF45" s="3" t="s">
        <v>16</v>
      </c>
      <c r="AM45" s="3">
        <f>+ROUND(AP45,0)</f>
        <v>234350</v>
      </c>
      <c r="AO45" s="3">
        <f>40943/0.200482</f>
        <v>204222.82299657827</v>
      </c>
      <c r="AP45" s="3">
        <f>+AO45*(1.035^4)</f>
        <v>234350.38664114167</v>
      </c>
      <c r="AQ45" s="3">
        <f t="shared" si="0"/>
        <v>234350</v>
      </c>
    </row>
    <row r="46" spans="2:47" ht="15.75" customHeight="1" thickBot="1" x14ac:dyDescent="0.3">
      <c r="B46" s="114"/>
      <c r="C46" s="19" t="s">
        <v>7</v>
      </c>
      <c r="D46" s="20" t="s">
        <v>8</v>
      </c>
      <c r="E46" s="20" t="s">
        <v>9</v>
      </c>
      <c r="F46" s="22" t="s">
        <v>10</v>
      </c>
      <c r="G46" s="20" t="s">
        <v>11</v>
      </c>
      <c r="H46" s="22" t="s">
        <v>10</v>
      </c>
      <c r="I46" s="20" t="s">
        <v>12</v>
      </c>
      <c r="J46" s="22" t="s">
        <v>10</v>
      </c>
      <c r="K46" s="23" t="s">
        <v>13</v>
      </c>
      <c r="L46" s="79"/>
      <c r="M46" s="94">
        <f t="shared" si="2"/>
        <v>12</v>
      </c>
      <c r="N46" s="71"/>
      <c r="O46" s="71"/>
      <c r="P46" s="95"/>
      <c r="Q46" s="64"/>
      <c r="AE46" s="3">
        <v>8.1999999999999993</v>
      </c>
      <c r="AF46" s="3" t="s">
        <v>17</v>
      </c>
      <c r="AM46" s="3">
        <v>944800</v>
      </c>
      <c r="AO46" s="3">
        <f>165062/0.200482</f>
        <v>823325.78485849104</v>
      </c>
      <c r="AP46" s="3">
        <f>+AO46*(1.035^4)</f>
        <v>944785.27513274853</v>
      </c>
      <c r="AQ46" s="3">
        <f t="shared" si="0"/>
        <v>944800</v>
      </c>
    </row>
    <row r="47" spans="2:47" ht="15.75" customHeight="1" x14ac:dyDescent="0.25">
      <c r="B47" s="115"/>
      <c r="C47" s="116"/>
      <c r="D47" s="117"/>
      <c r="E47" s="117"/>
      <c r="F47" s="117"/>
      <c r="G47" s="117"/>
      <c r="H47" s="117"/>
      <c r="I47" s="117"/>
      <c r="J47" s="117"/>
      <c r="K47" s="118"/>
      <c r="M47" s="94">
        <f t="shared" si="2"/>
        <v>13</v>
      </c>
      <c r="N47" s="71"/>
      <c r="O47" s="71"/>
      <c r="P47" s="95"/>
      <c r="Q47" s="64"/>
      <c r="R47" s="119"/>
      <c r="AE47" s="3">
        <v>8.3000000000000007</v>
      </c>
      <c r="AF47" s="3" t="s">
        <v>42</v>
      </c>
      <c r="AM47" s="3">
        <f>+AM45+AM46</f>
        <v>1179150</v>
      </c>
      <c r="AO47" s="3">
        <f>+AO45+AO46</f>
        <v>1027548.6078550693</v>
      </c>
      <c r="AP47" s="3">
        <f>+AO47*(1.035^4)</f>
        <v>1179135.6617738903</v>
      </c>
      <c r="AQ47" s="3">
        <f t="shared" si="0"/>
        <v>1179150</v>
      </c>
    </row>
    <row r="48" spans="2:47" ht="15.75" customHeight="1" x14ac:dyDescent="0.25">
      <c r="B48" s="36" t="s">
        <v>88</v>
      </c>
      <c r="C48" s="30"/>
      <c r="D48" s="31"/>
      <c r="E48" s="31"/>
      <c r="F48" s="31"/>
      <c r="G48" s="31"/>
      <c r="H48" s="31"/>
      <c r="I48" s="31"/>
      <c r="J48" s="31"/>
      <c r="K48" s="32"/>
      <c r="L48" s="24"/>
      <c r="M48" s="94">
        <f t="shared" si="2"/>
        <v>14</v>
      </c>
      <c r="N48" s="71"/>
      <c r="O48" s="71"/>
      <c r="P48" s="95"/>
      <c r="Q48" s="64"/>
      <c r="S48" s="119"/>
      <c r="T48" s="119"/>
      <c r="U48" s="119"/>
      <c r="V48" s="119"/>
      <c r="AD48" s="40">
        <f>+AD42+1</f>
        <v>9</v>
      </c>
      <c r="AQ48" s="3">
        <f t="shared" si="0"/>
        <v>0</v>
      </c>
    </row>
    <row r="49" spans="2:47" ht="15.75" customHeight="1" x14ac:dyDescent="0.25">
      <c r="B49" s="29"/>
      <c r="C49" s="30"/>
      <c r="D49" s="31"/>
      <c r="E49" s="31"/>
      <c r="F49" s="31"/>
      <c r="G49" s="31"/>
      <c r="H49" s="31"/>
      <c r="I49" s="31"/>
      <c r="J49" s="31"/>
      <c r="K49" s="32"/>
      <c r="M49" s="94">
        <f t="shared" si="2"/>
        <v>15</v>
      </c>
      <c r="N49" s="71"/>
      <c r="O49" s="71"/>
      <c r="P49" s="95"/>
      <c r="Q49" s="64"/>
      <c r="AE49" s="40" t="s">
        <v>89</v>
      </c>
      <c r="AM49" s="3" t="e">
        <f>+#REF!</f>
        <v>#REF!</v>
      </c>
      <c r="AO49" s="3">
        <f>14000/0.200482</f>
        <v>69831.705589529243</v>
      </c>
      <c r="AP49" s="3">
        <f>+AO49*(1.035^4)</f>
        <v>80133.488336858165</v>
      </c>
      <c r="AQ49" s="3" t="e">
        <f t="shared" si="0"/>
        <v>#REF!</v>
      </c>
      <c r="AT49" s="40"/>
      <c r="AU49" s="40"/>
    </row>
    <row r="50" spans="2:47" ht="15.75" customHeight="1" x14ac:dyDescent="0.25">
      <c r="B50" s="36" t="s">
        <v>90</v>
      </c>
      <c r="C50" s="30"/>
      <c r="D50" s="31"/>
      <c r="E50" s="31"/>
      <c r="F50" s="31"/>
      <c r="G50" s="31"/>
      <c r="H50" s="31"/>
      <c r="I50" s="31"/>
      <c r="J50" s="31"/>
      <c r="K50" s="32"/>
      <c r="M50" s="94">
        <f t="shared" si="2"/>
        <v>16</v>
      </c>
      <c r="N50" s="71"/>
      <c r="O50" s="71"/>
      <c r="P50" s="95"/>
      <c r="Q50" s="64"/>
      <c r="AD50" s="40">
        <f>+AD48+1</f>
        <v>10</v>
      </c>
      <c r="AQ50" s="3">
        <f t="shared" si="0"/>
        <v>0</v>
      </c>
    </row>
    <row r="51" spans="2:47" ht="15.75" customHeight="1" x14ac:dyDescent="0.25">
      <c r="B51" s="99" t="s">
        <v>91</v>
      </c>
      <c r="C51" s="94" t="s">
        <v>26</v>
      </c>
      <c r="D51" s="120" t="s">
        <v>26</v>
      </c>
      <c r="E51" s="71"/>
      <c r="F51" s="47"/>
      <c r="G51" s="47"/>
      <c r="H51" s="47"/>
      <c r="I51" s="47"/>
      <c r="J51" s="47"/>
      <c r="K51" s="55"/>
      <c r="M51" s="94">
        <f t="shared" si="2"/>
        <v>17</v>
      </c>
      <c r="N51" s="71"/>
      <c r="O51" s="71"/>
      <c r="P51" s="95"/>
      <c r="Q51" s="64"/>
      <c r="AE51" s="40" t="s">
        <v>92</v>
      </c>
      <c r="AK51" s="28" t="s">
        <v>93</v>
      </c>
      <c r="AL51" s="28" t="s">
        <v>94</v>
      </c>
      <c r="AM51" s="3" t="str">
        <f>+E32</f>
        <v>--</v>
      </c>
      <c r="AO51" s="3">
        <f>92000/0.200482</f>
        <v>458894.0653026207</v>
      </c>
      <c r="AP51" s="3">
        <f>+AO51*(1.035^4)</f>
        <v>526591.49478506786</v>
      </c>
      <c r="AQ51" s="3" t="e">
        <f t="shared" si="0"/>
        <v>#VALUE!</v>
      </c>
      <c r="AT51" s="40"/>
      <c r="AU51" s="40"/>
    </row>
    <row r="52" spans="2:47" ht="15.75" customHeight="1" x14ac:dyDescent="0.25">
      <c r="B52" s="99" t="s">
        <v>95</v>
      </c>
      <c r="C52" s="94" t="s">
        <v>26</v>
      </c>
      <c r="D52" s="120" t="s">
        <v>26</v>
      </c>
      <c r="E52" s="71"/>
      <c r="F52" s="47"/>
      <c r="G52" s="47"/>
      <c r="H52" s="47"/>
      <c r="I52" s="47"/>
      <c r="J52" s="47"/>
      <c r="K52" s="55"/>
      <c r="L52" s="79"/>
      <c r="M52" s="94">
        <f t="shared" si="2"/>
        <v>18</v>
      </c>
      <c r="N52" s="71"/>
      <c r="O52" s="71"/>
      <c r="P52" s="95"/>
      <c r="Q52" s="64"/>
      <c r="AD52" s="40">
        <f>+AD50+1</f>
        <v>11</v>
      </c>
      <c r="AQ52" s="3">
        <f t="shared" si="0"/>
        <v>0</v>
      </c>
    </row>
    <row r="53" spans="2:47" ht="15.75" customHeight="1" x14ac:dyDescent="0.25">
      <c r="B53" s="99" t="s">
        <v>96</v>
      </c>
      <c r="C53" s="94" t="s">
        <v>26</v>
      </c>
      <c r="D53" s="120" t="s">
        <v>26</v>
      </c>
      <c r="E53" s="71"/>
      <c r="F53" s="47"/>
      <c r="G53" s="47"/>
      <c r="H53" s="47"/>
      <c r="I53" s="47"/>
      <c r="J53" s="47"/>
      <c r="K53" s="55"/>
      <c r="L53" s="79"/>
      <c r="M53" s="94">
        <f t="shared" si="2"/>
        <v>19</v>
      </c>
      <c r="N53" s="71"/>
      <c r="O53" s="71"/>
      <c r="P53" s="95"/>
      <c r="Q53" s="58"/>
      <c r="AE53" s="40" t="s">
        <v>97</v>
      </c>
      <c r="AM53" s="3" t="e">
        <f>+SUM(+AM19+AM24+AM31+AM36+AM41+AM47+AM49+AM51)</f>
        <v>#REF!</v>
      </c>
      <c r="AO53" s="3">
        <f>+SUM(+AO19+AO24+AO31+AO36+AO41+AO47+AO49+AO51)</f>
        <v>3288370.0282319607</v>
      </c>
      <c r="AP53" s="3">
        <f>+AO53*(1.035^4)</f>
        <v>3773480.2419620543</v>
      </c>
      <c r="AQ53" s="3" t="e">
        <f t="shared" si="0"/>
        <v>#REF!</v>
      </c>
    </row>
    <row r="54" spans="2:47" ht="15.75" customHeight="1" x14ac:dyDescent="0.25">
      <c r="B54" s="29"/>
      <c r="C54" s="121"/>
      <c r="D54" s="47"/>
      <c r="E54" s="47"/>
      <c r="F54" s="47"/>
      <c r="G54" s="47"/>
      <c r="H54" s="47"/>
      <c r="I54" s="47"/>
      <c r="J54" s="47"/>
      <c r="K54" s="55"/>
      <c r="L54" s="79"/>
      <c r="M54" s="94">
        <f t="shared" si="2"/>
        <v>20</v>
      </c>
      <c r="N54" s="71"/>
      <c r="O54" s="122"/>
      <c r="P54" s="95"/>
      <c r="Q54" s="64"/>
      <c r="AD54" s="40">
        <f>+AD52+1</f>
        <v>12</v>
      </c>
      <c r="AQ54" s="3">
        <f t="shared" si="0"/>
        <v>0</v>
      </c>
    </row>
    <row r="55" spans="2:47" ht="15.75" customHeight="1" x14ac:dyDescent="0.25">
      <c r="B55" s="36" t="s">
        <v>98</v>
      </c>
      <c r="C55" s="94" t="s">
        <v>26</v>
      </c>
      <c r="D55" s="120" t="s">
        <v>26</v>
      </c>
      <c r="E55" s="47"/>
      <c r="F55" s="47"/>
      <c r="G55" s="47"/>
      <c r="H55" s="47"/>
      <c r="I55" s="47"/>
      <c r="J55" s="47"/>
      <c r="K55" s="55"/>
      <c r="M55" s="94">
        <f t="shared" si="2"/>
        <v>21</v>
      </c>
      <c r="N55" s="97"/>
      <c r="O55" s="71"/>
      <c r="P55" s="95"/>
      <c r="Q55" s="64"/>
      <c r="AE55" s="40" t="s">
        <v>62</v>
      </c>
      <c r="AM55" s="3" t="str">
        <f>+E37</f>
        <v>--</v>
      </c>
      <c r="AO55" s="3">
        <f>35433/0.200482</f>
        <v>176739.05886812782</v>
      </c>
      <c r="AP55" s="3">
        <f>+AO55*(1.035^4)</f>
        <v>202812.1351599925</v>
      </c>
      <c r="AQ55" s="3" t="e">
        <f t="shared" si="0"/>
        <v>#VALUE!</v>
      </c>
    </row>
    <row r="56" spans="2:47" ht="15.75" customHeight="1" x14ac:dyDescent="0.25">
      <c r="B56" s="29"/>
      <c r="C56" s="121"/>
      <c r="D56" s="47"/>
      <c r="E56" s="47"/>
      <c r="F56" s="47"/>
      <c r="G56" s="47"/>
      <c r="H56" s="47"/>
      <c r="I56" s="47"/>
      <c r="J56" s="47"/>
      <c r="K56" s="55"/>
      <c r="L56" s="84"/>
      <c r="M56" s="94">
        <f t="shared" si="2"/>
        <v>22</v>
      </c>
      <c r="N56" s="97"/>
      <c r="O56" s="71"/>
      <c r="P56" s="95"/>
      <c r="Q56" s="64"/>
      <c r="AD56" s="40">
        <f>+AD54+1</f>
        <v>13</v>
      </c>
      <c r="AQ56" s="3">
        <f t="shared" si="0"/>
        <v>0</v>
      </c>
    </row>
    <row r="57" spans="2:47" ht="15.75" customHeight="1" x14ac:dyDescent="0.25">
      <c r="B57" s="36" t="s">
        <v>99</v>
      </c>
      <c r="C57" s="94" t="s">
        <v>26</v>
      </c>
      <c r="D57" s="120" t="s">
        <v>26</v>
      </c>
      <c r="E57" s="71"/>
      <c r="F57" s="47"/>
      <c r="G57" s="47"/>
      <c r="H57" s="47"/>
      <c r="I57" s="47"/>
      <c r="J57" s="47"/>
      <c r="K57" s="55"/>
      <c r="M57" s="94">
        <f t="shared" si="2"/>
        <v>23</v>
      </c>
      <c r="N57" s="97"/>
      <c r="O57" s="71"/>
      <c r="P57" s="95"/>
      <c r="Q57" s="64"/>
      <c r="AE57" s="40" t="s">
        <v>66</v>
      </c>
      <c r="AM57" s="3" t="e">
        <f>+AM53+AM55</f>
        <v>#REF!</v>
      </c>
      <c r="AO57" s="3">
        <f>+AO53+AO55</f>
        <v>3465109.0871000886</v>
      </c>
      <c r="AP57" s="3">
        <f>+AO57*(1.035^4)</f>
        <v>3976292.3771220469</v>
      </c>
      <c r="AQ57" s="3" t="e">
        <f t="shared" si="0"/>
        <v>#REF!</v>
      </c>
    </row>
    <row r="58" spans="2:47" ht="15.75" customHeight="1" x14ac:dyDescent="0.25">
      <c r="B58" s="36" t="s">
        <v>100</v>
      </c>
      <c r="C58" s="123"/>
      <c r="D58" s="71"/>
      <c r="E58" s="71"/>
      <c r="F58" s="47"/>
      <c r="G58" s="47"/>
      <c r="H58" s="47"/>
      <c r="I58" s="47"/>
      <c r="J58" s="47"/>
      <c r="K58" s="55"/>
      <c r="M58" s="94">
        <f t="shared" si="2"/>
        <v>24</v>
      </c>
      <c r="N58" s="97"/>
      <c r="O58" s="71"/>
      <c r="P58" s="95"/>
      <c r="Q58" s="64"/>
      <c r="AD58" s="40">
        <f>+AD56+1</f>
        <v>14</v>
      </c>
      <c r="AQ58" s="3">
        <f t="shared" si="0"/>
        <v>0</v>
      </c>
    </row>
    <row r="59" spans="2:47" ht="15.75" customHeight="1" x14ac:dyDescent="0.25">
      <c r="B59" s="29"/>
      <c r="C59" s="121"/>
      <c r="D59" s="47"/>
      <c r="E59" s="47"/>
      <c r="F59" s="47"/>
      <c r="G59" s="47"/>
      <c r="H59" s="47"/>
      <c r="I59" s="47"/>
      <c r="J59" s="47"/>
      <c r="K59" s="55"/>
      <c r="M59" s="94">
        <f t="shared" si="2"/>
        <v>25</v>
      </c>
      <c r="N59" s="97"/>
      <c r="O59" s="71"/>
      <c r="P59" s="95"/>
      <c r="Q59" s="64"/>
      <c r="AE59" s="40" t="s">
        <v>70</v>
      </c>
      <c r="AM59" s="3" t="str">
        <f>+E40</f>
        <v>--</v>
      </c>
      <c r="AO59" s="3">
        <f>17367/0.200482</f>
        <v>86626.230783811014</v>
      </c>
      <c r="AP59" s="3">
        <f>+AO59*(1.035^4)</f>
        <v>99405.592281872538</v>
      </c>
      <c r="AQ59" s="3" t="e">
        <f t="shared" si="0"/>
        <v>#VALUE!</v>
      </c>
    </row>
    <row r="60" spans="2:47" ht="15.75" customHeight="1" x14ac:dyDescent="0.25">
      <c r="B60" s="100" t="s">
        <v>101</v>
      </c>
      <c r="C60" s="124" t="s">
        <v>26</v>
      </c>
      <c r="D60" s="103" t="s">
        <v>26</v>
      </c>
      <c r="E60" s="102"/>
      <c r="F60" s="102"/>
      <c r="G60" s="102"/>
      <c r="H60" s="102"/>
      <c r="I60" s="102"/>
      <c r="J60" s="102"/>
      <c r="K60" s="125"/>
      <c r="M60" s="94">
        <f t="shared" si="2"/>
        <v>26</v>
      </c>
      <c r="N60" s="126"/>
      <c r="O60" s="127"/>
      <c r="P60" s="128"/>
      <c r="Q60" s="64"/>
      <c r="AD60" s="40">
        <f>+AD58+1</f>
        <v>15</v>
      </c>
      <c r="AQ60" s="3">
        <f t="shared" si="0"/>
        <v>0</v>
      </c>
    </row>
    <row r="61" spans="2:47" ht="15.75" customHeight="1" thickBot="1" x14ac:dyDescent="0.3">
      <c r="B61" s="105"/>
      <c r="C61" s="106"/>
      <c r="D61" s="107"/>
      <c r="E61" s="108"/>
      <c r="F61" s="108"/>
      <c r="G61" s="108"/>
      <c r="H61" s="108"/>
      <c r="I61" s="107"/>
      <c r="J61" s="108"/>
      <c r="K61" s="109"/>
      <c r="M61" s="94">
        <f t="shared" si="2"/>
        <v>27</v>
      </c>
      <c r="N61" s="97"/>
      <c r="O61" s="71"/>
      <c r="P61" s="95"/>
      <c r="Q61" s="64"/>
      <c r="AE61" s="40" t="s">
        <v>73</v>
      </c>
      <c r="AM61" s="3" t="e">
        <f>+AM57+AM59+AM12+AM14</f>
        <v>#REF!</v>
      </c>
      <c r="AO61" s="3">
        <f>+AO57+AO59+AO12+AO14</f>
        <v>3758706.5172933228</v>
      </c>
      <c r="AP61" s="3">
        <f>+AO61*(1.035^4)</f>
        <v>4313202.1811931757</v>
      </c>
      <c r="AQ61" s="3" t="e">
        <f t="shared" si="0"/>
        <v>#REF!</v>
      </c>
    </row>
    <row r="62" spans="2:47" ht="15.75" customHeight="1" x14ac:dyDescent="0.25">
      <c r="B62" s="29"/>
      <c r="C62" s="30"/>
      <c r="D62" s="117"/>
      <c r="E62" s="31"/>
      <c r="F62" s="31"/>
      <c r="G62" s="31"/>
      <c r="H62" s="31"/>
      <c r="I62" s="31"/>
      <c r="J62" s="31"/>
      <c r="K62" s="32"/>
      <c r="M62" s="94">
        <f t="shared" si="2"/>
        <v>28</v>
      </c>
      <c r="N62" s="97"/>
      <c r="O62" s="71"/>
      <c r="P62" s="95"/>
      <c r="Q62" s="129"/>
    </row>
    <row r="63" spans="2:47" ht="15.75" customHeight="1" x14ac:dyDescent="0.25">
      <c r="B63" s="36" t="s">
        <v>102</v>
      </c>
      <c r="C63" s="130"/>
      <c r="D63" s="75"/>
      <c r="E63" s="75"/>
      <c r="F63" s="75"/>
      <c r="G63" s="75"/>
      <c r="H63" s="75"/>
      <c r="I63" s="75"/>
      <c r="J63" s="75"/>
      <c r="K63" s="131"/>
      <c r="M63" s="94">
        <f t="shared" si="2"/>
        <v>29</v>
      </c>
      <c r="N63" s="97"/>
      <c r="O63" s="71"/>
      <c r="P63" s="95"/>
      <c r="Q63" s="64"/>
      <c r="AM63" s="3" t="str">
        <f>+E42</f>
        <v>--</v>
      </c>
      <c r="AO63" s="3" t="e">
        <f>+AM61/AO61</f>
        <v>#REF!</v>
      </c>
    </row>
    <row r="64" spans="2:47" ht="15.75" customHeight="1" x14ac:dyDescent="0.25">
      <c r="B64" s="29"/>
      <c r="C64" s="30"/>
      <c r="D64" s="31"/>
      <c r="E64" s="31"/>
      <c r="F64" s="31"/>
      <c r="G64" s="31"/>
      <c r="H64" s="31"/>
      <c r="I64" s="31"/>
      <c r="J64" s="31"/>
      <c r="K64" s="32"/>
      <c r="M64" s="94">
        <f t="shared" si="2"/>
        <v>30</v>
      </c>
      <c r="N64" s="97"/>
      <c r="O64" s="71"/>
      <c r="P64" s="95"/>
      <c r="Q64" s="64"/>
      <c r="AM64" s="3">
        <f>753553/0.200482</f>
        <v>3758706.5172933233</v>
      </c>
    </row>
    <row r="65" spans="2:40" ht="15.75" customHeight="1" x14ac:dyDescent="0.25">
      <c r="B65" s="36" t="s">
        <v>103</v>
      </c>
      <c r="C65" s="132" t="s">
        <v>26</v>
      </c>
      <c r="D65" s="46" t="s">
        <v>26</v>
      </c>
      <c r="E65" s="31"/>
      <c r="F65" s="31"/>
      <c r="G65" s="31"/>
      <c r="H65" s="31"/>
      <c r="I65" s="31"/>
      <c r="J65" s="31"/>
      <c r="K65" s="32"/>
      <c r="M65" s="94">
        <f t="shared" si="2"/>
        <v>31</v>
      </c>
      <c r="N65" s="97"/>
      <c r="O65" s="71"/>
      <c r="P65" s="95"/>
      <c r="Q65" s="64"/>
      <c r="AL65" s="3" t="s">
        <v>104</v>
      </c>
      <c r="AM65" s="3">
        <f>+AM17+AM22+AM27+AM28+AM29+AM34+AM39+AM45</f>
        <v>1948000</v>
      </c>
      <c r="AN65" s="3">
        <f>+E18</f>
        <v>0</v>
      </c>
    </row>
    <row r="66" spans="2:40" ht="15.75" customHeight="1" x14ac:dyDescent="0.25">
      <c r="B66" s="99" t="s">
        <v>105</v>
      </c>
      <c r="C66" s="132" t="s">
        <v>26</v>
      </c>
      <c r="D66" s="46" t="s">
        <v>26</v>
      </c>
      <c r="E66" s="133"/>
      <c r="F66" s="133"/>
      <c r="G66" s="133"/>
      <c r="H66" s="133"/>
      <c r="I66" s="133"/>
      <c r="J66" s="133"/>
      <c r="K66" s="134"/>
      <c r="M66" s="94">
        <f t="shared" si="2"/>
        <v>32</v>
      </c>
      <c r="N66" s="97"/>
      <c r="O66" s="71"/>
      <c r="P66" s="95"/>
      <c r="Q66" s="64"/>
      <c r="AL66" s="3" t="s">
        <v>106</v>
      </c>
      <c r="AM66" s="3">
        <f>+AM18+AM23+AM30+AM35+AM40+AM46</f>
        <v>1218800</v>
      </c>
      <c r="AN66" s="3">
        <f>+E25</f>
        <v>0</v>
      </c>
    </row>
    <row r="67" spans="2:40" ht="15.75" customHeight="1" x14ac:dyDescent="0.25">
      <c r="B67" s="99" t="s">
        <v>107</v>
      </c>
      <c r="C67" s="132" t="s">
        <v>26</v>
      </c>
      <c r="D67" s="46" t="s">
        <v>26</v>
      </c>
      <c r="E67" s="135"/>
      <c r="F67" s="133"/>
      <c r="G67" s="133"/>
      <c r="H67" s="133"/>
      <c r="I67" s="135"/>
      <c r="J67" s="133"/>
      <c r="K67" s="136"/>
      <c r="M67" s="94">
        <f t="shared" si="2"/>
        <v>33</v>
      </c>
      <c r="N67" s="97"/>
      <c r="O67" s="71"/>
      <c r="P67" s="95"/>
      <c r="Q67" s="64"/>
    </row>
    <row r="68" spans="2:40" ht="15.75" customHeight="1" x14ac:dyDescent="0.25">
      <c r="B68" s="99" t="s">
        <v>108</v>
      </c>
      <c r="C68" s="132" t="s">
        <v>26</v>
      </c>
      <c r="D68" s="46" t="s">
        <v>26</v>
      </c>
      <c r="E68" s="47"/>
      <c r="F68" s="47"/>
      <c r="G68" s="47"/>
      <c r="H68" s="47"/>
      <c r="I68" s="47"/>
      <c r="J68" s="47"/>
      <c r="K68" s="55"/>
      <c r="M68" s="94">
        <f t="shared" si="2"/>
        <v>34</v>
      </c>
      <c r="N68" s="137"/>
      <c r="O68" s="71"/>
      <c r="P68" s="95"/>
      <c r="Q68" s="64"/>
    </row>
    <row r="69" spans="2:40" ht="15" customHeight="1" thickBot="1" x14ac:dyDescent="0.3">
      <c r="B69" s="138"/>
      <c r="C69" s="139"/>
      <c r="D69" s="140"/>
      <c r="E69" s="140"/>
      <c r="F69" s="140"/>
      <c r="G69" s="140"/>
      <c r="H69" s="140"/>
      <c r="I69" s="140"/>
      <c r="J69" s="140"/>
      <c r="K69" s="141"/>
      <c r="M69" s="142">
        <f t="shared" si="2"/>
        <v>35</v>
      </c>
      <c r="N69" s="143"/>
      <c r="O69" s="107"/>
      <c r="P69" s="109"/>
      <c r="Q69" s="64"/>
    </row>
    <row r="70" spans="2:40" ht="1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Q70" s="64"/>
    </row>
    <row r="71" spans="2:40" ht="15" customHeight="1" x14ac:dyDescent="0.25">
      <c r="C71" s="4"/>
      <c r="D71" s="24"/>
      <c r="E71" s="4"/>
      <c r="F71" s="4"/>
      <c r="G71" s="24"/>
      <c r="H71" s="24"/>
      <c r="I71" s="4"/>
      <c r="J71" s="24"/>
      <c r="K71" s="4"/>
    </row>
    <row r="72" spans="2:40" ht="15" customHeight="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2:40" ht="15" customHeight="1" x14ac:dyDescent="0.25">
      <c r="B73" s="144"/>
      <c r="C73" s="145"/>
      <c r="G73" s="79"/>
      <c r="H73" s="79"/>
      <c r="J73" s="79"/>
      <c r="Q73" s="64"/>
    </row>
    <row r="74" spans="2:40" ht="15" customHeight="1" x14ac:dyDescent="0.25">
      <c r="B74" s="144"/>
      <c r="C74" s="145"/>
      <c r="Q74" s="64"/>
    </row>
    <row r="75" spans="2:40" ht="15" customHeight="1" x14ac:dyDescent="0.25">
      <c r="B75" s="146"/>
      <c r="C75" s="145"/>
    </row>
    <row r="76" spans="2:40" ht="15" customHeight="1" x14ac:dyDescent="0.25">
      <c r="B76" s="144"/>
      <c r="C76" s="145"/>
      <c r="P76" s="24"/>
    </row>
    <row r="77" spans="2:40" ht="15" customHeight="1" x14ac:dyDescent="0.25">
      <c r="B77" s="144"/>
      <c r="C77" s="145"/>
      <c r="P77" s="24"/>
    </row>
    <row r="78" spans="2:40" ht="15" customHeight="1" x14ac:dyDescent="0.25">
      <c r="B78" s="146"/>
      <c r="C78" s="145"/>
    </row>
    <row r="79" spans="2:40" ht="15" customHeight="1" x14ac:dyDescent="0.25">
      <c r="B79" s="146"/>
      <c r="C79" s="145"/>
    </row>
    <row r="80" spans="2:40" ht="15" customHeight="1" x14ac:dyDescent="0.25">
      <c r="B80" s="146"/>
      <c r="C80" s="145"/>
    </row>
  </sheetData>
  <mergeCells count="23">
    <mergeCell ref="I25:I30"/>
    <mergeCell ref="M30:M31"/>
    <mergeCell ref="N30:P31"/>
    <mergeCell ref="B45:B46"/>
    <mergeCell ref="C45:K45"/>
    <mergeCell ref="N14:O14"/>
    <mergeCell ref="N15:O15"/>
    <mergeCell ref="N16:O16"/>
    <mergeCell ref="N17:O17"/>
    <mergeCell ref="M19:P20"/>
    <mergeCell ref="N22:P22"/>
    <mergeCell ref="AK9:AK10"/>
    <mergeCell ref="AL9:AM9"/>
    <mergeCell ref="AS9:AY10"/>
    <mergeCell ref="AZ9:BB9"/>
    <mergeCell ref="N12:O12"/>
    <mergeCell ref="N13:O13"/>
    <mergeCell ref="E6:F6"/>
    <mergeCell ref="B8:P8"/>
    <mergeCell ref="B9:B10"/>
    <mergeCell ref="C9:K9"/>
    <mergeCell ref="M9:P10"/>
    <mergeCell ref="AD9:AJ10"/>
  </mergeCells>
  <printOptions horizontalCentered="1" verticalCentered="1"/>
  <pageMargins left="0" right="0" top="0" bottom="0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analise economica</vt:lpstr>
      <vt:lpstr>'Base analise economica'!Print_Area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Manuela</cp:lastModifiedBy>
  <dcterms:created xsi:type="dcterms:W3CDTF">2017-12-05T08:09:34Z</dcterms:created>
  <dcterms:modified xsi:type="dcterms:W3CDTF">2017-12-05T08:10:02Z</dcterms:modified>
</cp:coreProperties>
</file>